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25e4da7f6cc9bbe/Desktop/Spring 2024/Spreadsheet/Assignment/"/>
    </mc:Choice>
  </mc:AlternateContent>
  <xr:revisionPtr revIDLastSave="1099" documentId="13_ncr:1_{4B0F595B-9B17-6F4E-BE2F-4EFCAC822584}" xr6:coauthVersionLast="47" xr6:coauthVersionMax="47" xr10:uidLastSave="{BD89F560-D858-4072-8833-D04C9EE78EDA}"/>
  <bookViews>
    <workbookView xWindow="-108" yWindow="-108" windowWidth="23256" windowHeight="12456" firstSheet="7" activeTab="13" xr2:uid="{00000000-000D-0000-FFFF-FFFF00000000}"/>
  </bookViews>
  <sheets>
    <sheet name="Problem 1 - Data" sheetId="2" r:id="rId1"/>
    <sheet name="P1_Q1_Naive" sheetId="4" r:id="rId2"/>
    <sheet name="P1_Q2_MovingAverage" sheetId="6" r:id="rId3"/>
    <sheet name="P1_Q3_WeightedAverage" sheetId="7" r:id="rId4"/>
    <sheet name="P1_Q4_ExponentialSmoothing" sheetId="8" r:id="rId5"/>
    <sheet name="P1_Q5_LinearRegression" sheetId="11" r:id="rId6"/>
    <sheet name="P1_Comparison and Analysis" sheetId="12" r:id="rId7"/>
    <sheet name="Regression" sheetId="10" r:id="rId8"/>
    <sheet name="Problem 2 - Template" sheetId="1" r:id="rId9"/>
    <sheet name="P2_Q1" sheetId="13" r:id="rId10"/>
    <sheet name="P2_Q2" sheetId="14" r:id="rId11"/>
    <sheet name="P2_Q3" sheetId="25" r:id="rId12"/>
    <sheet name="P2_Q4" sheetId="27" r:id="rId13"/>
    <sheet name="P2_Q5" sheetId="28" r:id="rId1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27" l="1" a="1"/>
  <c r="B25" i="27"/>
  <c r="H16" i="28"/>
  <c r="I16" i="28"/>
  <c r="J16" i="28"/>
  <c r="K16" i="28"/>
  <c r="L16" i="28"/>
  <c r="M16" i="28"/>
  <c r="N16" i="28"/>
  <c r="O16" i="28"/>
  <c r="P16" i="28"/>
  <c r="F18" i="28"/>
  <c r="F19" i="28"/>
  <c r="F20" i="28"/>
  <c r="F21" i="28"/>
  <c r="F22" i="28"/>
  <c r="F23" i="28"/>
  <c r="F24" i="28"/>
  <c r="F25" i="28"/>
  <c r="F26" i="28"/>
  <c r="F27" i="28"/>
  <c r="F28" i="28"/>
  <c r="F29" i="28"/>
  <c r="F30" i="28"/>
  <c r="F31" i="28"/>
  <c r="F32" i="28"/>
  <c r="F33" i="28"/>
  <c r="F34" i="28"/>
  <c r="F35" i="28"/>
  <c r="F36" i="28"/>
  <c r="F37" i="28"/>
  <c r="C16" i="28"/>
  <c r="B25" i="28" a="1"/>
  <c r="B25" i="28"/>
  <c r="B16" i="28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G34" i="27"/>
  <c r="E36" i="27"/>
  <c r="E37" i="27"/>
  <c r="E38" i="27"/>
  <c r="E39" i="27"/>
  <c r="E40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E26" i="27"/>
  <c r="E27" i="27"/>
  <c r="E28" i="27"/>
  <c r="E29" i="27"/>
  <c r="E30" i="27"/>
  <c r="B16" i="27"/>
  <c r="B17" i="27"/>
  <c r="C16" i="27"/>
  <c r="C17" i="28"/>
  <c r="C23" i="28"/>
  <c r="B17" i="28"/>
  <c r="Z24" i="27"/>
  <c r="AA24" i="27"/>
  <c r="AB24" i="27"/>
  <c r="AC24" i="27"/>
  <c r="C17" i="27"/>
  <c r="B19" i="27"/>
  <c r="B25" i="25" a="1"/>
  <c r="B25" i="25"/>
  <c r="C16" i="25"/>
  <c r="B16" i="25"/>
  <c r="B17" i="25"/>
  <c r="B25" i="14" a="1"/>
  <c r="B25" i="14"/>
  <c r="C16" i="14"/>
  <c r="B16" i="14"/>
  <c r="B17" i="14"/>
  <c r="B31" i="13"/>
  <c r="C27" i="13"/>
  <c r="B27" i="13"/>
  <c r="C27" i="28"/>
  <c r="C30" i="28"/>
  <c r="C19" i="28"/>
  <c r="B20" i="28"/>
  <c r="B27" i="28"/>
  <c r="B19" i="28"/>
  <c r="B23" i="28"/>
  <c r="B27" i="27"/>
  <c r="B23" i="27"/>
  <c r="B27" i="25"/>
  <c r="B19" i="25"/>
  <c r="C17" i="25"/>
  <c r="B23" i="25"/>
  <c r="C17" i="14"/>
  <c r="B27" i="14"/>
  <c r="B23" i="14"/>
  <c r="B19" i="14"/>
  <c r="B30" i="28"/>
  <c r="B32" i="28"/>
  <c r="C32" i="28"/>
  <c r="B20" i="27"/>
  <c r="C19" i="27"/>
  <c r="B30" i="27"/>
  <c r="B32" i="27"/>
  <c r="C23" i="27"/>
  <c r="C27" i="27"/>
  <c r="B33" i="25"/>
  <c r="C27" i="25"/>
  <c r="B29" i="25"/>
  <c r="C19" i="25"/>
  <c r="C23" i="25"/>
  <c r="C27" i="14"/>
  <c r="B29" i="14"/>
  <c r="C23" i="14"/>
  <c r="C19" i="14"/>
  <c r="B20" i="14"/>
  <c r="B33" i="28"/>
  <c r="C30" i="27"/>
  <c r="C32" i="27"/>
  <c r="B33" i="27"/>
  <c r="E24" i="27"/>
  <c r="E34" i="27"/>
  <c r="C33" i="25"/>
  <c r="B36" i="25"/>
  <c r="B20" i="25"/>
  <c r="B31" i="25"/>
  <c r="B34" i="25"/>
  <c r="B31" i="14"/>
  <c r="F16" i="28"/>
  <c r="F40" i="28"/>
  <c r="B34" i="14"/>
  <c r="G20" i="14"/>
  <c r="G21" i="14"/>
  <c r="G22" i="14"/>
  <c r="G23" i="14"/>
  <c r="G24" i="14"/>
  <c r="H18" i="14"/>
  <c r="B25" i="13" a="1"/>
  <c r="B25" i="13"/>
  <c r="C16" i="13"/>
  <c r="B16" i="13"/>
  <c r="B17" i="13"/>
  <c r="C17" i="13"/>
  <c r="B23" i="13"/>
  <c r="B19" i="13"/>
  <c r="C19" i="13"/>
  <c r="C23" i="13"/>
  <c r="B29" i="13"/>
  <c r="B34" i="13"/>
  <c r="B20" i="13"/>
  <c r="N6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2" i="11"/>
  <c r="N5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2" i="11"/>
  <c r="N4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2" i="11"/>
  <c r="F2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4" i="8"/>
  <c r="F3" i="8"/>
  <c r="E2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4" i="8"/>
  <c r="E3" i="8"/>
  <c r="D2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4" i="8"/>
  <c r="D3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4" i="8"/>
  <c r="C3" i="8"/>
  <c r="G2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4" i="4"/>
  <c r="F2" i="4"/>
  <c r="E10" i="7"/>
  <c r="E11" i="7"/>
  <c r="E12" i="7"/>
  <c r="E13" i="7"/>
  <c r="E14" i="7"/>
  <c r="E22" i="7"/>
  <c r="E23" i="7"/>
  <c r="E24" i="7"/>
  <c r="E25" i="7"/>
  <c r="E26" i="7"/>
  <c r="E34" i="7"/>
  <c r="E35" i="7"/>
  <c r="E36" i="7"/>
  <c r="E37" i="7"/>
  <c r="E38" i="7"/>
  <c r="E46" i="7"/>
  <c r="E47" i="7"/>
  <c r="E48" i="7"/>
  <c r="E49" i="7"/>
  <c r="E50" i="7"/>
  <c r="E58" i="7"/>
  <c r="E59" i="7"/>
  <c r="E60" i="7"/>
  <c r="E61" i="7"/>
  <c r="E62" i="7"/>
  <c r="E70" i="7"/>
  <c r="E71" i="7"/>
  <c r="E72" i="7"/>
  <c r="E73" i="7"/>
  <c r="E74" i="7"/>
  <c r="E82" i="7"/>
  <c r="E83" i="7"/>
  <c r="E84" i="7"/>
  <c r="E85" i="7"/>
  <c r="E86" i="7"/>
  <c r="E94" i="7"/>
  <c r="E95" i="7"/>
  <c r="E96" i="7"/>
  <c r="E97" i="7"/>
  <c r="E98" i="7"/>
  <c r="E106" i="7"/>
  <c r="E107" i="7"/>
  <c r="E108" i="7"/>
  <c r="E109" i="7"/>
  <c r="E110" i="7"/>
  <c r="E118" i="7"/>
  <c r="E119" i="7"/>
  <c r="E120" i="7"/>
  <c r="E121" i="7"/>
  <c r="E122" i="7"/>
  <c r="E130" i="7"/>
  <c r="E131" i="7"/>
  <c r="E132" i="7"/>
  <c r="E133" i="7"/>
  <c r="E134" i="7"/>
  <c r="E142" i="7"/>
  <c r="E143" i="7"/>
  <c r="E144" i="7"/>
  <c r="E5" i="7"/>
  <c r="E10" i="6"/>
  <c r="E11" i="6"/>
  <c r="E12" i="6"/>
  <c r="E13" i="6"/>
  <c r="E14" i="6"/>
  <c r="E15" i="6"/>
  <c r="E16" i="6"/>
  <c r="E22" i="6"/>
  <c r="E23" i="6"/>
  <c r="E24" i="6"/>
  <c r="E25" i="6"/>
  <c r="E26" i="6"/>
  <c r="E27" i="6"/>
  <c r="E28" i="6"/>
  <c r="E34" i="6"/>
  <c r="E35" i="6"/>
  <c r="E36" i="6"/>
  <c r="E37" i="6"/>
  <c r="E38" i="6"/>
  <c r="E39" i="6"/>
  <c r="E40" i="6"/>
  <c r="E46" i="6"/>
  <c r="E47" i="6"/>
  <c r="E48" i="6"/>
  <c r="E49" i="6"/>
  <c r="E50" i="6"/>
  <c r="E51" i="6"/>
  <c r="E52" i="6"/>
  <c r="E58" i="6"/>
  <c r="E59" i="6"/>
  <c r="E60" i="6"/>
  <c r="E61" i="6"/>
  <c r="E62" i="6"/>
  <c r="E63" i="6"/>
  <c r="E64" i="6"/>
  <c r="E70" i="6"/>
  <c r="E71" i="6"/>
  <c r="E72" i="6"/>
  <c r="E73" i="6"/>
  <c r="E74" i="6"/>
  <c r="E75" i="6"/>
  <c r="E76" i="6"/>
  <c r="E82" i="6"/>
  <c r="E83" i="6"/>
  <c r="E84" i="6"/>
  <c r="E85" i="6"/>
  <c r="E86" i="6"/>
  <c r="E87" i="6"/>
  <c r="E88" i="6"/>
  <c r="E94" i="6"/>
  <c r="E95" i="6"/>
  <c r="E96" i="6"/>
  <c r="E97" i="6"/>
  <c r="E98" i="6"/>
  <c r="E99" i="6"/>
  <c r="E100" i="6"/>
  <c r="E106" i="6"/>
  <c r="E107" i="6"/>
  <c r="E108" i="6"/>
  <c r="E109" i="6"/>
  <c r="E110" i="6"/>
  <c r="E111" i="6"/>
  <c r="E112" i="6"/>
  <c r="E118" i="6"/>
  <c r="E119" i="6"/>
  <c r="E120" i="6"/>
  <c r="E121" i="6"/>
  <c r="E122" i="6"/>
  <c r="E123" i="6"/>
  <c r="E124" i="6"/>
  <c r="E130" i="6"/>
  <c r="E131" i="6"/>
  <c r="E132" i="6"/>
  <c r="E133" i="6"/>
  <c r="E134" i="6"/>
  <c r="E135" i="6"/>
  <c r="E136" i="6"/>
  <c r="E142" i="6"/>
  <c r="E143" i="6"/>
  <c r="E144" i="6"/>
  <c r="E5" i="6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4" i="4"/>
  <c r="D10" i="7"/>
  <c r="F10" i="7"/>
  <c r="D11" i="7"/>
  <c r="F11" i="7"/>
  <c r="D12" i="7"/>
  <c r="F12" i="7"/>
  <c r="D22" i="7"/>
  <c r="F22" i="7"/>
  <c r="D23" i="7"/>
  <c r="F23" i="7"/>
  <c r="D24" i="7"/>
  <c r="F24" i="7"/>
  <c r="D34" i="7"/>
  <c r="F34" i="7"/>
  <c r="D35" i="7"/>
  <c r="F35" i="7"/>
  <c r="D36" i="7"/>
  <c r="F36" i="7"/>
  <c r="D46" i="7"/>
  <c r="F46" i="7"/>
  <c r="D47" i="7"/>
  <c r="F47" i="7"/>
  <c r="D48" i="7"/>
  <c r="F48" i="7"/>
  <c r="D58" i="7"/>
  <c r="F58" i="7"/>
  <c r="D59" i="7"/>
  <c r="F59" i="7"/>
  <c r="D60" i="7"/>
  <c r="F60" i="7"/>
  <c r="D70" i="7"/>
  <c r="F70" i="7"/>
  <c r="D71" i="7"/>
  <c r="F71" i="7"/>
  <c r="D72" i="7"/>
  <c r="F72" i="7"/>
  <c r="D82" i="7"/>
  <c r="F82" i="7"/>
  <c r="D83" i="7"/>
  <c r="F83" i="7"/>
  <c r="D84" i="7"/>
  <c r="F84" i="7"/>
  <c r="D94" i="7"/>
  <c r="F94" i="7"/>
  <c r="D95" i="7"/>
  <c r="F95" i="7"/>
  <c r="D96" i="7"/>
  <c r="F96" i="7"/>
  <c r="D106" i="7"/>
  <c r="F106" i="7"/>
  <c r="D107" i="7"/>
  <c r="F107" i="7"/>
  <c r="D108" i="7"/>
  <c r="F108" i="7"/>
  <c r="D118" i="7"/>
  <c r="F118" i="7"/>
  <c r="D119" i="7"/>
  <c r="F119" i="7"/>
  <c r="D120" i="7"/>
  <c r="F120" i="7"/>
  <c r="D130" i="7"/>
  <c r="F130" i="7"/>
  <c r="D131" i="7"/>
  <c r="F131" i="7"/>
  <c r="D132" i="7"/>
  <c r="F132" i="7"/>
  <c r="D142" i="7"/>
  <c r="F142" i="7"/>
  <c r="D143" i="7"/>
  <c r="F143" i="7"/>
  <c r="D144" i="7"/>
  <c r="F144" i="7"/>
  <c r="D9" i="6"/>
  <c r="F9" i="6"/>
  <c r="D10" i="6"/>
  <c r="F10" i="6"/>
  <c r="D21" i="6"/>
  <c r="F21" i="6"/>
  <c r="D22" i="6"/>
  <c r="F22" i="6"/>
  <c r="D33" i="6"/>
  <c r="F33" i="6"/>
  <c r="D34" i="6"/>
  <c r="F34" i="6"/>
  <c r="D45" i="6"/>
  <c r="F45" i="6"/>
  <c r="D46" i="6"/>
  <c r="F46" i="6"/>
  <c r="D57" i="6"/>
  <c r="F57" i="6"/>
  <c r="D58" i="6"/>
  <c r="F58" i="6"/>
  <c r="D69" i="6"/>
  <c r="F69" i="6"/>
  <c r="D70" i="6"/>
  <c r="F70" i="6"/>
  <c r="D81" i="6"/>
  <c r="F81" i="6"/>
  <c r="D82" i="6"/>
  <c r="F82" i="6"/>
  <c r="D93" i="6"/>
  <c r="F93" i="6"/>
  <c r="D94" i="6"/>
  <c r="F94" i="6"/>
  <c r="D105" i="6"/>
  <c r="F105" i="6"/>
  <c r="D106" i="6"/>
  <c r="F106" i="6"/>
  <c r="D117" i="6"/>
  <c r="F117" i="6"/>
  <c r="D118" i="6"/>
  <c r="F118" i="6"/>
  <c r="D129" i="6"/>
  <c r="F129" i="6"/>
  <c r="D130" i="6"/>
  <c r="F130" i="6"/>
  <c r="D141" i="6"/>
  <c r="F141" i="6"/>
  <c r="D142" i="6"/>
  <c r="F142" i="6"/>
  <c r="E2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4" i="4"/>
  <c r="C6" i="7"/>
  <c r="E6" i="7"/>
  <c r="C7" i="7"/>
  <c r="E7" i="7"/>
  <c r="C8" i="7"/>
  <c r="D8" i="7"/>
  <c r="F8" i="7"/>
  <c r="C9" i="7"/>
  <c r="E9" i="7"/>
  <c r="C10" i="7"/>
  <c r="C11" i="7"/>
  <c r="C12" i="7"/>
  <c r="C13" i="7"/>
  <c r="D13" i="7"/>
  <c r="F13" i="7"/>
  <c r="C14" i="7"/>
  <c r="D14" i="7"/>
  <c r="F14" i="7"/>
  <c r="C15" i="7"/>
  <c r="E15" i="7"/>
  <c r="C16" i="7"/>
  <c r="E16" i="7"/>
  <c r="C17" i="7"/>
  <c r="E17" i="7"/>
  <c r="C18" i="7"/>
  <c r="D18" i="7"/>
  <c r="F18" i="7"/>
  <c r="C19" i="7"/>
  <c r="D19" i="7"/>
  <c r="F19" i="7"/>
  <c r="C20" i="7"/>
  <c r="E20" i="7"/>
  <c r="C21" i="7"/>
  <c r="D21" i="7"/>
  <c r="F21" i="7"/>
  <c r="C22" i="7"/>
  <c r="C23" i="7"/>
  <c r="C24" i="7"/>
  <c r="C25" i="7"/>
  <c r="D25" i="7"/>
  <c r="F25" i="7"/>
  <c r="C26" i="7"/>
  <c r="D26" i="7"/>
  <c r="F26" i="7"/>
  <c r="C27" i="7"/>
  <c r="E27" i="7"/>
  <c r="C28" i="7"/>
  <c r="E28" i="7"/>
  <c r="C29" i="7"/>
  <c r="E29" i="7"/>
  <c r="C30" i="7"/>
  <c r="D30" i="7"/>
  <c r="F30" i="7"/>
  <c r="C31" i="7"/>
  <c r="E31" i="7"/>
  <c r="C32" i="7"/>
  <c r="D32" i="7"/>
  <c r="F32" i="7"/>
  <c r="C33" i="7"/>
  <c r="E33" i="7"/>
  <c r="C34" i="7"/>
  <c r="C35" i="7"/>
  <c r="C36" i="7"/>
  <c r="C37" i="7"/>
  <c r="D37" i="7"/>
  <c r="F37" i="7"/>
  <c r="C38" i="7"/>
  <c r="D38" i="7"/>
  <c r="F38" i="7"/>
  <c r="C39" i="7"/>
  <c r="E39" i="7"/>
  <c r="C40" i="7"/>
  <c r="E40" i="7"/>
  <c r="C41" i="7"/>
  <c r="E41" i="7"/>
  <c r="C42" i="7"/>
  <c r="D42" i="7"/>
  <c r="F42" i="7"/>
  <c r="C43" i="7"/>
  <c r="E43" i="7"/>
  <c r="C44" i="7"/>
  <c r="E44" i="7"/>
  <c r="C45" i="7"/>
  <c r="E45" i="7"/>
  <c r="C46" i="7"/>
  <c r="C47" i="7"/>
  <c r="C48" i="7"/>
  <c r="C49" i="7"/>
  <c r="D49" i="7"/>
  <c r="F49" i="7"/>
  <c r="C50" i="7"/>
  <c r="D50" i="7"/>
  <c r="F50" i="7"/>
  <c r="C51" i="7"/>
  <c r="E51" i="7"/>
  <c r="C52" i="7"/>
  <c r="E52" i="7"/>
  <c r="C53" i="7"/>
  <c r="E53" i="7"/>
  <c r="C54" i="7"/>
  <c r="E54" i="7"/>
  <c r="C55" i="7"/>
  <c r="D55" i="7"/>
  <c r="F55" i="7"/>
  <c r="C56" i="7"/>
  <c r="D56" i="7"/>
  <c r="F56" i="7"/>
  <c r="C57" i="7"/>
  <c r="E57" i="7"/>
  <c r="C58" i="7"/>
  <c r="C59" i="7"/>
  <c r="C60" i="7"/>
  <c r="C61" i="7"/>
  <c r="D61" i="7"/>
  <c r="F61" i="7"/>
  <c r="C62" i="7"/>
  <c r="D62" i="7"/>
  <c r="F62" i="7"/>
  <c r="C63" i="7"/>
  <c r="E63" i="7"/>
  <c r="C64" i="7"/>
  <c r="E64" i="7"/>
  <c r="C65" i="7"/>
  <c r="D65" i="7"/>
  <c r="F65" i="7"/>
  <c r="C66" i="7"/>
  <c r="D66" i="7"/>
  <c r="F66" i="7"/>
  <c r="C67" i="7"/>
  <c r="E67" i="7"/>
  <c r="C68" i="7"/>
  <c r="E68" i="7"/>
  <c r="C69" i="7"/>
  <c r="E69" i="7"/>
  <c r="C70" i="7"/>
  <c r="C71" i="7"/>
  <c r="C72" i="7"/>
  <c r="C73" i="7"/>
  <c r="D73" i="7"/>
  <c r="F73" i="7"/>
  <c r="C74" i="7"/>
  <c r="D74" i="7"/>
  <c r="F74" i="7"/>
  <c r="C75" i="7"/>
  <c r="E75" i="7"/>
  <c r="C76" i="7"/>
  <c r="E76" i="7"/>
  <c r="C77" i="7"/>
  <c r="E77" i="7"/>
  <c r="C78" i="7"/>
  <c r="D78" i="7"/>
  <c r="F78" i="7"/>
  <c r="C79" i="7"/>
  <c r="D79" i="7"/>
  <c r="F79" i="7"/>
  <c r="C80" i="7"/>
  <c r="D80" i="7"/>
  <c r="F80" i="7"/>
  <c r="C81" i="7"/>
  <c r="D81" i="7"/>
  <c r="F81" i="7"/>
  <c r="C82" i="7"/>
  <c r="C83" i="7"/>
  <c r="C84" i="7"/>
  <c r="C85" i="7"/>
  <c r="D85" i="7"/>
  <c r="F85" i="7"/>
  <c r="C86" i="7"/>
  <c r="D86" i="7"/>
  <c r="F86" i="7"/>
  <c r="C87" i="7"/>
  <c r="E87" i="7"/>
  <c r="C88" i="7"/>
  <c r="E88" i="7"/>
  <c r="C89" i="7"/>
  <c r="E89" i="7"/>
  <c r="C90" i="7"/>
  <c r="D90" i="7"/>
  <c r="F90" i="7"/>
  <c r="C91" i="7"/>
  <c r="E91" i="7"/>
  <c r="C92" i="7"/>
  <c r="D92" i="7"/>
  <c r="F92" i="7"/>
  <c r="C93" i="7"/>
  <c r="E93" i="7"/>
  <c r="C94" i="7"/>
  <c r="C95" i="7"/>
  <c r="C96" i="7"/>
  <c r="C97" i="7"/>
  <c r="D97" i="7"/>
  <c r="F97" i="7"/>
  <c r="C98" i="7"/>
  <c r="D98" i="7"/>
  <c r="F98" i="7"/>
  <c r="C99" i="7"/>
  <c r="E99" i="7"/>
  <c r="C100" i="7"/>
  <c r="E100" i="7"/>
  <c r="C101" i="7"/>
  <c r="E101" i="7"/>
  <c r="C102" i="7"/>
  <c r="E102" i="7"/>
  <c r="C103" i="7"/>
  <c r="D103" i="7"/>
  <c r="F103" i="7"/>
  <c r="C104" i="7"/>
  <c r="E104" i="7"/>
  <c r="C105" i="7"/>
  <c r="E105" i="7"/>
  <c r="C106" i="7"/>
  <c r="C107" i="7"/>
  <c r="C108" i="7"/>
  <c r="C109" i="7"/>
  <c r="D109" i="7"/>
  <c r="F109" i="7"/>
  <c r="C110" i="7"/>
  <c r="D110" i="7"/>
  <c r="F110" i="7"/>
  <c r="C111" i="7"/>
  <c r="E111" i="7"/>
  <c r="C112" i="7"/>
  <c r="E112" i="7"/>
  <c r="C113" i="7"/>
  <c r="E113" i="7"/>
  <c r="C114" i="7"/>
  <c r="D114" i="7"/>
  <c r="F114" i="7"/>
  <c r="C115" i="7"/>
  <c r="D115" i="7"/>
  <c r="F115" i="7"/>
  <c r="C116" i="7"/>
  <c r="E116" i="7"/>
  <c r="C117" i="7"/>
  <c r="D117" i="7"/>
  <c r="F117" i="7"/>
  <c r="C118" i="7"/>
  <c r="C119" i="7"/>
  <c r="C120" i="7"/>
  <c r="C121" i="7"/>
  <c r="D121" i="7"/>
  <c r="F121" i="7"/>
  <c r="C122" i="7"/>
  <c r="D122" i="7"/>
  <c r="F122" i="7"/>
  <c r="C123" i="7"/>
  <c r="E123" i="7"/>
  <c r="C124" i="7"/>
  <c r="E124" i="7"/>
  <c r="C125" i="7"/>
  <c r="E125" i="7"/>
  <c r="C126" i="7"/>
  <c r="D126" i="7"/>
  <c r="F126" i="7"/>
  <c r="C127" i="7"/>
  <c r="D127" i="7"/>
  <c r="F127" i="7"/>
  <c r="C128" i="7"/>
  <c r="D128" i="7"/>
  <c r="F128" i="7"/>
  <c r="C129" i="7"/>
  <c r="E129" i="7"/>
  <c r="C130" i="7"/>
  <c r="C131" i="7"/>
  <c r="C132" i="7"/>
  <c r="C133" i="7"/>
  <c r="D133" i="7"/>
  <c r="F133" i="7"/>
  <c r="C134" i="7"/>
  <c r="D134" i="7"/>
  <c r="F134" i="7"/>
  <c r="C135" i="7"/>
  <c r="E135" i="7"/>
  <c r="C136" i="7"/>
  <c r="E136" i="7"/>
  <c r="C137" i="7"/>
  <c r="E137" i="7"/>
  <c r="C138" i="7"/>
  <c r="D138" i="7"/>
  <c r="F138" i="7"/>
  <c r="C139" i="7"/>
  <c r="E139" i="7"/>
  <c r="C140" i="7"/>
  <c r="E140" i="7"/>
  <c r="C141" i="7"/>
  <c r="D141" i="7"/>
  <c r="F141" i="7"/>
  <c r="C142" i="7"/>
  <c r="C143" i="7"/>
  <c r="C144" i="7"/>
  <c r="C5" i="7"/>
  <c r="D5" i="7"/>
  <c r="C6" i="6"/>
  <c r="D6" i="6"/>
  <c r="F6" i="6"/>
  <c r="C7" i="6"/>
  <c r="D7" i="6"/>
  <c r="F7" i="6"/>
  <c r="C8" i="6"/>
  <c r="E8" i="6"/>
  <c r="C9" i="6"/>
  <c r="E9" i="6"/>
  <c r="C10" i="6"/>
  <c r="C11" i="6"/>
  <c r="D11" i="6"/>
  <c r="F11" i="6"/>
  <c r="C12" i="6"/>
  <c r="D12" i="6"/>
  <c r="F12" i="6"/>
  <c r="C13" i="6"/>
  <c r="D13" i="6"/>
  <c r="F13" i="6"/>
  <c r="C14" i="6"/>
  <c r="D14" i="6"/>
  <c r="F14" i="6"/>
  <c r="C15" i="6"/>
  <c r="D15" i="6"/>
  <c r="F15" i="6"/>
  <c r="C16" i="6"/>
  <c r="D16" i="6"/>
  <c r="F16" i="6"/>
  <c r="C17" i="6"/>
  <c r="E17" i="6"/>
  <c r="C18" i="6"/>
  <c r="E18" i="6"/>
  <c r="C19" i="6"/>
  <c r="D19" i="6"/>
  <c r="F19" i="6"/>
  <c r="C20" i="6"/>
  <c r="D20" i="6"/>
  <c r="F20" i="6"/>
  <c r="C21" i="6"/>
  <c r="E21" i="6"/>
  <c r="C22" i="6"/>
  <c r="C23" i="6"/>
  <c r="D23" i="6"/>
  <c r="F23" i="6"/>
  <c r="C24" i="6"/>
  <c r="D24" i="6"/>
  <c r="F24" i="6"/>
  <c r="C25" i="6"/>
  <c r="D25" i="6"/>
  <c r="F25" i="6"/>
  <c r="C26" i="6"/>
  <c r="D26" i="6"/>
  <c r="F26" i="6"/>
  <c r="C27" i="6"/>
  <c r="D27" i="6"/>
  <c r="F27" i="6"/>
  <c r="C28" i="6"/>
  <c r="D28" i="6"/>
  <c r="F28" i="6"/>
  <c r="C29" i="6"/>
  <c r="E29" i="6"/>
  <c r="C30" i="6"/>
  <c r="E30" i="6"/>
  <c r="C31" i="6"/>
  <c r="E31" i="6"/>
  <c r="C32" i="6"/>
  <c r="D32" i="6"/>
  <c r="F32" i="6"/>
  <c r="C33" i="6"/>
  <c r="E33" i="6"/>
  <c r="C34" i="6"/>
  <c r="C35" i="6"/>
  <c r="D35" i="6"/>
  <c r="F35" i="6"/>
  <c r="C36" i="6"/>
  <c r="D36" i="6"/>
  <c r="F36" i="6"/>
  <c r="C37" i="6"/>
  <c r="D37" i="6"/>
  <c r="F37" i="6"/>
  <c r="C38" i="6"/>
  <c r="D38" i="6"/>
  <c r="F38" i="6"/>
  <c r="C39" i="6"/>
  <c r="D39" i="6"/>
  <c r="F39" i="6"/>
  <c r="C40" i="6"/>
  <c r="D40" i="6"/>
  <c r="F40" i="6"/>
  <c r="C41" i="6"/>
  <c r="E41" i="6"/>
  <c r="C42" i="6"/>
  <c r="E42" i="6"/>
  <c r="C43" i="6"/>
  <c r="E43" i="6"/>
  <c r="C44" i="6"/>
  <c r="D44" i="6"/>
  <c r="F44" i="6"/>
  <c r="C45" i="6"/>
  <c r="E45" i="6"/>
  <c r="C46" i="6"/>
  <c r="C47" i="6"/>
  <c r="D47" i="6"/>
  <c r="F47" i="6"/>
  <c r="C48" i="6"/>
  <c r="D48" i="6"/>
  <c r="F48" i="6"/>
  <c r="C49" i="6"/>
  <c r="D49" i="6"/>
  <c r="F49" i="6"/>
  <c r="C50" i="6"/>
  <c r="D50" i="6"/>
  <c r="F50" i="6"/>
  <c r="C51" i="6"/>
  <c r="D51" i="6"/>
  <c r="F51" i="6"/>
  <c r="C52" i="6"/>
  <c r="D52" i="6"/>
  <c r="F52" i="6"/>
  <c r="C53" i="6"/>
  <c r="E53" i="6"/>
  <c r="C54" i="6"/>
  <c r="E54" i="6"/>
  <c r="C55" i="6"/>
  <c r="D55" i="6"/>
  <c r="F55" i="6"/>
  <c r="C56" i="6"/>
  <c r="D56" i="6"/>
  <c r="F56" i="6"/>
  <c r="C57" i="6"/>
  <c r="E57" i="6"/>
  <c r="C58" i="6"/>
  <c r="C59" i="6"/>
  <c r="D59" i="6"/>
  <c r="F59" i="6"/>
  <c r="C60" i="6"/>
  <c r="D60" i="6"/>
  <c r="F60" i="6"/>
  <c r="C61" i="6"/>
  <c r="D61" i="6"/>
  <c r="F61" i="6"/>
  <c r="C62" i="6"/>
  <c r="D62" i="6"/>
  <c r="F62" i="6"/>
  <c r="C63" i="6"/>
  <c r="D63" i="6"/>
  <c r="F63" i="6"/>
  <c r="C64" i="6"/>
  <c r="D64" i="6"/>
  <c r="F64" i="6"/>
  <c r="C65" i="6"/>
  <c r="E65" i="6"/>
  <c r="C66" i="6"/>
  <c r="E66" i="6"/>
  <c r="C67" i="6"/>
  <c r="D67" i="6"/>
  <c r="F67" i="6"/>
  <c r="C68" i="6"/>
  <c r="D68" i="6"/>
  <c r="F68" i="6"/>
  <c r="C69" i="6"/>
  <c r="E69" i="6"/>
  <c r="C70" i="6"/>
  <c r="C71" i="6"/>
  <c r="D71" i="6"/>
  <c r="F71" i="6"/>
  <c r="C72" i="6"/>
  <c r="D72" i="6"/>
  <c r="F72" i="6"/>
  <c r="C73" i="6"/>
  <c r="D73" i="6"/>
  <c r="F73" i="6"/>
  <c r="C74" i="6"/>
  <c r="D74" i="6"/>
  <c r="F74" i="6"/>
  <c r="C75" i="6"/>
  <c r="D75" i="6"/>
  <c r="F75" i="6"/>
  <c r="C76" i="6"/>
  <c r="D76" i="6"/>
  <c r="F76" i="6"/>
  <c r="C77" i="6"/>
  <c r="E77" i="6"/>
  <c r="C78" i="6"/>
  <c r="E78" i="6"/>
  <c r="C79" i="6"/>
  <c r="D79" i="6"/>
  <c r="F79" i="6"/>
  <c r="C80" i="6"/>
  <c r="E80" i="6"/>
  <c r="C81" i="6"/>
  <c r="E81" i="6"/>
  <c r="C82" i="6"/>
  <c r="C83" i="6"/>
  <c r="D83" i="6"/>
  <c r="F83" i="6"/>
  <c r="C84" i="6"/>
  <c r="D84" i="6"/>
  <c r="F84" i="6"/>
  <c r="C85" i="6"/>
  <c r="D85" i="6"/>
  <c r="F85" i="6"/>
  <c r="C86" i="6"/>
  <c r="D86" i="6"/>
  <c r="F86" i="6"/>
  <c r="C87" i="6"/>
  <c r="D87" i="6"/>
  <c r="F87" i="6"/>
  <c r="C88" i="6"/>
  <c r="D88" i="6"/>
  <c r="F88" i="6"/>
  <c r="C89" i="6"/>
  <c r="E89" i="6"/>
  <c r="C90" i="6"/>
  <c r="E90" i="6"/>
  <c r="C91" i="6"/>
  <c r="D91" i="6"/>
  <c r="F91" i="6"/>
  <c r="C92" i="6"/>
  <c r="D92" i="6"/>
  <c r="F92" i="6"/>
  <c r="C93" i="6"/>
  <c r="E93" i="6"/>
  <c r="C94" i="6"/>
  <c r="C95" i="6"/>
  <c r="D95" i="6"/>
  <c r="F95" i="6"/>
  <c r="C96" i="6"/>
  <c r="D96" i="6"/>
  <c r="F96" i="6"/>
  <c r="C97" i="6"/>
  <c r="D97" i="6"/>
  <c r="F97" i="6"/>
  <c r="C98" i="6"/>
  <c r="D98" i="6"/>
  <c r="F98" i="6"/>
  <c r="C99" i="6"/>
  <c r="D99" i="6"/>
  <c r="F99" i="6"/>
  <c r="C100" i="6"/>
  <c r="D100" i="6"/>
  <c r="F100" i="6"/>
  <c r="C101" i="6"/>
  <c r="E101" i="6"/>
  <c r="C102" i="6"/>
  <c r="D102" i="6"/>
  <c r="F102" i="6"/>
  <c r="C103" i="6"/>
  <c r="E103" i="6"/>
  <c r="C104" i="6"/>
  <c r="D104" i="6"/>
  <c r="F104" i="6"/>
  <c r="C105" i="6"/>
  <c r="E105" i="6"/>
  <c r="C106" i="6"/>
  <c r="C107" i="6"/>
  <c r="D107" i="6"/>
  <c r="F107" i="6"/>
  <c r="C108" i="6"/>
  <c r="D108" i="6"/>
  <c r="F108" i="6"/>
  <c r="C109" i="6"/>
  <c r="D109" i="6"/>
  <c r="F109" i="6"/>
  <c r="C110" i="6"/>
  <c r="D110" i="6"/>
  <c r="F110" i="6"/>
  <c r="C111" i="6"/>
  <c r="D111" i="6"/>
  <c r="F111" i="6"/>
  <c r="C112" i="6"/>
  <c r="D112" i="6"/>
  <c r="F112" i="6"/>
  <c r="C113" i="6"/>
  <c r="E113" i="6"/>
  <c r="C114" i="6"/>
  <c r="E114" i="6"/>
  <c r="C115" i="6"/>
  <c r="D115" i="6"/>
  <c r="F115" i="6"/>
  <c r="C116" i="6"/>
  <c r="D116" i="6"/>
  <c r="F116" i="6"/>
  <c r="C117" i="6"/>
  <c r="E117" i="6"/>
  <c r="C118" i="6"/>
  <c r="C119" i="6"/>
  <c r="D119" i="6"/>
  <c r="F119" i="6"/>
  <c r="C120" i="6"/>
  <c r="D120" i="6"/>
  <c r="F120" i="6"/>
  <c r="C121" i="6"/>
  <c r="D121" i="6"/>
  <c r="F121" i="6"/>
  <c r="C122" i="6"/>
  <c r="D122" i="6"/>
  <c r="F122" i="6"/>
  <c r="C123" i="6"/>
  <c r="D123" i="6"/>
  <c r="F123" i="6"/>
  <c r="C124" i="6"/>
  <c r="D124" i="6"/>
  <c r="F124" i="6"/>
  <c r="C125" i="6"/>
  <c r="E125" i="6"/>
  <c r="C126" i="6"/>
  <c r="E126" i="6"/>
  <c r="C127" i="6"/>
  <c r="D127" i="6"/>
  <c r="F127" i="6"/>
  <c r="C128" i="6"/>
  <c r="D128" i="6"/>
  <c r="F128" i="6"/>
  <c r="C129" i="6"/>
  <c r="E129" i="6"/>
  <c r="C130" i="6"/>
  <c r="C131" i="6"/>
  <c r="D131" i="6"/>
  <c r="F131" i="6"/>
  <c r="C132" i="6"/>
  <c r="D132" i="6"/>
  <c r="F132" i="6"/>
  <c r="C133" i="6"/>
  <c r="D133" i="6"/>
  <c r="F133" i="6"/>
  <c r="C134" i="6"/>
  <c r="D134" i="6"/>
  <c r="F134" i="6"/>
  <c r="C135" i="6"/>
  <c r="D135" i="6"/>
  <c r="F135" i="6"/>
  <c r="C136" i="6"/>
  <c r="D136" i="6"/>
  <c r="F136" i="6"/>
  <c r="C137" i="6"/>
  <c r="E137" i="6"/>
  <c r="C138" i="6"/>
  <c r="E138" i="6"/>
  <c r="C139" i="6"/>
  <c r="E139" i="6"/>
  <c r="C140" i="6"/>
  <c r="D140" i="6"/>
  <c r="F140" i="6"/>
  <c r="C141" i="6"/>
  <c r="E141" i="6"/>
  <c r="C142" i="6"/>
  <c r="C143" i="6"/>
  <c r="D143" i="6"/>
  <c r="F143" i="6"/>
  <c r="C144" i="6"/>
  <c r="D144" i="6"/>
  <c r="F144" i="6"/>
  <c r="C5" i="6"/>
  <c r="D5" i="6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4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3" i="4"/>
  <c r="F5" i="6"/>
  <c r="D126" i="6"/>
  <c r="F126" i="6"/>
  <c r="D42" i="6"/>
  <c r="F42" i="6"/>
  <c r="D125" i="6"/>
  <c r="F125" i="6"/>
  <c r="D53" i="6"/>
  <c r="F53" i="6"/>
  <c r="D80" i="6"/>
  <c r="F80" i="6"/>
  <c r="D8" i="6"/>
  <c r="F8" i="6"/>
  <c r="D139" i="6"/>
  <c r="F139" i="6"/>
  <c r="D31" i="6"/>
  <c r="F31" i="6"/>
  <c r="D30" i="6"/>
  <c r="F30" i="6"/>
  <c r="D77" i="6"/>
  <c r="F77" i="6"/>
  <c r="D17" i="6"/>
  <c r="F17" i="6"/>
  <c r="E140" i="6"/>
  <c r="E128" i="6"/>
  <c r="E116" i="6"/>
  <c r="E104" i="6"/>
  <c r="E92" i="6"/>
  <c r="E68" i="6"/>
  <c r="E56" i="6"/>
  <c r="E44" i="6"/>
  <c r="E32" i="6"/>
  <c r="E20" i="6"/>
  <c r="D103" i="6"/>
  <c r="F103" i="6"/>
  <c r="D43" i="6"/>
  <c r="F43" i="6"/>
  <c r="D138" i="6"/>
  <c r="F138" i="6"/>
  <c r="D54" i="6"/>
  <c r="F54" i="6"/>
  <c r="D101" i="6"/>
  <c r="F101" i="6"/>
  <c r="D29" i="6"/>
  <c r="F29" i="6"/>
  <c r="E127" i="6"/>
  <c r="E115" i="6"/>
  <c r="E91" i="6"/>
  <c r="E79" i="6"/>
  <c r="E67" i="6"/>
  <c r="E55" i="6"/>
  <c r="E19" i="6"/>
  <c r="E7" i="6"/>
  <c r="D114" i="6"/>
  <c r="F114" i="6"/>
  <c r="D90" i="6"/>
  <c r="F90" i="6"/>
  <c r="D78" i="6"/>
  <c r="F78" i="6"/>
  <c r="D66" i="6"/>
  <c r="F66" i="6"/>
  <c r="D18" i="6"/>
  <c r="F18" i="6"/>
  <c r="D137" i="6"/>
  <c r="F137" i="6"/>
  <c r="D113" i="6"/>
  <c r="F113" i="6"/>
  <c r="D89" i="6"/>
  <c r="F89" i="6"/>
  <c r="D65" i="6"/>
  <c r="F65" i="6"/>
  <c r="D41" i="6"/>
  <c r="F41" i="6"/>
  <c r="E102" i="6"/>
  <c r="E6" i="6"/>
  <c r="E2" i="6"/>
  <c r="F5" i="7"/>
  <c r="D129" i="7"/>
  <c r="F129" i="7"/>
  <c r="D93" i="7"/>
  <c r="F93" i="7"/>
  <c r="D57" i="7"/>
  <c r="F57" i="7"/>
  <c r="D9" i="7"/>
  <c r="F9" i="7"/>
  <c r="D104" i="7"/>
  <c r="F104" i="7"/>
  <c r="D68" i="7"/>
  <c r="F68" i="7"/>
  <c r="D20" i="7"/>
  <c r="F20" i="7"/>
  <c r="D139" i="7"/>
  <c r="F139" i="7"/>
  <c r="D91" i="7"/>
  <c r="F91" i="7"/>
  <c r="D43" i="7"/>
  <c r="F43" i="7"/>
  <c r="D7" i="7"/>
  <c r="F7" i="7"/>
  <c r="E117" i="7"/>
  <c r="E81" i="7"/>
  <c r="E21" i="7"/>
  <c r="D102" i="7"/>
  <c r="F102" i="7"/>
  <c r="D54" i="7"/>
  <c r="F54" i="7"/>
  <c r="D6" i="7"/>
  <c r="F6" i="7"/>
  <c r="E128" i="7"/>
  <c r="E92" i="7"/>
  <c r="E56" i="7"/>
  <c r="E32" i="7"/>
  <c r="D137" i="7"/>
  <c r="F137" i="7"/>
  <c r="D125" i="7"/>
  <c r="F125" i="7"/>
  <c r="D113" i="7"/>
  <c r="F113" i="7"/>
  <c r="D101" i="7"/>
  <c r="F101" i="7"/>
  <c r="D89" i="7"/>
  <c r="F89" i="7"/>
  <c r="D77" i="7"/>
  <c r="F77" i="7"/>
  <c r="D53" i="7"/>
  <c r="F53" i="7"/>
  <c r="D41" i="7"/>
  <c r="F41" i="7"/>
  <c r="D29" i="7"/>
  <c r="F29" i="7"/>
  <c r="D17" i="7"/>
  <c r="F17" i="7"/>
  <c r="E115" i="7"/>
  <c r="E79" i="7"/>
  <c r="E55" i="7"/>
  <c r="D136" i="7"/>
  <c r="F136" i="7"/>
  <c r="D124" i="7"/>
  <c r="F124" i="7"/>
  <c r="D112" i="7"/>
  <c r="F112" i="7"/>
  <c r="D100" i="7"/>
  <c r="F100" i="7"/>
  <c r="D88" i="7"/>
  <c r="F88" i="7"/>
  <c r="D76" i="7"/>
  <c r="F76" i="7"/>
  <c r="D64" i="7"/>
  <c r="F64" i="7"/>
  <c r="D52" i="7"/>
  <c r="F52" i="7"/>
  <c r="D40" i="7"/>
  <c r="F40" i="7"/>
  <c r="D28" i="7"/>
  <c r="F28" i="7"/>
  <c r="D16" i="7"/>
  <c r="F16" i="7"/>
  <c r="E138" i="7"/>
  <c r="E126" i="7"/>
  <c r="E114" i="7"/>
  <c r="E90" i="7"/>
  <c r="E78" i="7"/>
  <c r="E66" i="7"/>
  <c r="E42" i="7"/>
  <c r="E30" i="7"/>
  <c r="E18" i="7"/>
  <c r="D105" i="7"/>
  <c r="F105" i="7"/>
  <c r="D69" i="7"/>
  <c r="F69" i="7"/>
  <c r="D140" i="7"/>
  <c r="F140" i="7"/>
  <c r="D67" i="7"/>
  <c r="F67" i="7"/>
  <c r="D31" i="7"/>
  <c r="F31" i="7"/>
  <c r="E141" i="7"/>
  <c r="E127" i="7"/>
  <c r="E103" i="7"/>
  <c r="E19" i="7"/>
  <c r="D135" i="7"/>
  <c r="F135" i="7"/>
  <c r="D123" i="7"/>
  <c r="F123" i="7"/>
  <c r="D111" i="7"/>
  <c r="F111" i="7"/>
  <c r="D99" i="7"/>
  <c r="F99" i="7"/>
  <c r="D87" i="7"/>
  <c r="F87" i="7"/>
  <c r="D75" i="7"/>
  <c r="F75" i="7"/>
  <c r="D63" i="7"/>
  <c r="F63" i="7"/>
  <c r="D51" i="7"/>
  <c r="F51" i="7"/>
  <c r="D39" i="7"/>
  <c r="F39" i="7"/>
  <c r="D27" i="7"/>
  <c r="F27" i="7"/>
  <c r="D15" i="7"/>
  <c r="F15" i="7"/>
  <c r="E65" i="7"/>
  <c r="D33" i="7"/>
  <c r="F33" i="7"/>
  <c r="D116" i="7"/>
  <c r="F116" i="7"/>
  <c r="D44" i="7"/>
  <c r="F44" i="7"/>
  <c r="E80" i="7"/>
  <c r="E8" i="7"/>
  <c r="E2" i="7"/>
  <c r="D45" i="7"/>
  <c r="F45" i="7"/>
  <c r="D2" i="6"/>
  <c r="F2" i="6"/>
  <c r="D2" i="7"/>
  <c r="F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<sst xmlns="http://schemas.openxmlformats.org/spreadsheetml/2006/main" count="297" uniqueCount="91">
  <si>
    <t>Acquisition cost for one system</t>
  </si>
  <si>
    <t>Diesel Fuel Price ($/Gallon)</t>
  </si>
  <si>
    <t>Price charged for one system</t>
  </si>
  <si>
    <t>At Least:</t>
  </si>
  <si>
    <t>But Less Than:</t>
  </si>
  <si>
    <t>Surcharge:</t>
  </si>
  <si>
    <t>Local supply available</t>
  </si>
  <si>
    <t>Parameter</t>
  </si>
  <si>
    <t>Fuel Price</t>
  </si>
  <si>
    <t>Objective</t>
  </si>
  <si>
    <t>Variable / Decision Cell</t>
  </si>
  <si>
    <t>Demand curve parameters</t>
  </si>
  <si>
    <t>E coast</t>
  </si>
  <si>
    <t>W coast</t>
  </si>
  <si>
    <t>Changed logic</t>
  </si>
  <si>
    <t>Intercept</t>
  </si>
  <si>
    <t>Slope</t>
  </si>
  <si>
    <t>Shipping rates</t>
  </si>
  <si>
    <t>Date</t>
  </si>
  <si>
    <t>Weekly_Sales</t>
  </si>
  <si>
    <t>Holiday</t>
  </si>
  <si>
    <t>Temperature</t>
  </si>
  <si>
    <t>Fuel_Price</t>
  </si>
  <si>
    <t>CPI</t>
  </si>
  <si>
    <t>Unemployment</t>
  </si>
  <si>
    <t>Naïve</t>
  </si>
  <si>
    <t>Naïve + Trend</t>
  </si>
  <si>
    <t>MovingAverage(3)</t>
  </si>
  <si>
    <t>WeightedAverage(0.5,0.3,0.2)</t>
  </si>
  <si>
    <t>MAE</t>
  </si>
  <si>
    <t>MAD</t>
  </si>
  <si>
    <t>MAPE</t>
  </si>
  <si>
    <t>Exponential Smoothing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</si>
  <si>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</si>
  <si>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</si>
  <si>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</si>
  <si>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</si>
  <si>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</si>
  <si>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</si>
  <si>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</si>
  <si>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</si>
  <si>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</si>
  <si>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</si>
  <si>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</si>
  <si>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</si>
  <si>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</si>
  <si>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</si>
  <si>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</si>
  <si>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</si>
  <si>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</si>
  <si>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</si>
  <si>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</si>
  <si>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</si>
  <si>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</si>
  <si>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</si>
  <si>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</si>
  <si>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Methodology</t>
  </si>
  <si>
    <t>Moving Average</t>
  </si>
  <si>
    <t>Weighted Average</t>
  </si>
  <si>
    <t>Linear Regression</t>
  </si>
  <si>
    <t>Inference and Observation</t>
  </si>
  <si>
    <t>MSE</t>
  </si>
  <si>
    <t xml:space="preserve">In Moving average method, based on N the forecasting can differ.  </t>
  </si>
  <si>
    <t>The forecasting should be responsive and not biased. We can see such forecasted values in Linear Regression Method</t>
  </si>
  <si>
    <t>Naïve method has the highest Mean Absolute Error of all the methods used to forecast the weekly sales.</t>
  </si>
  <si>
    <r>
      <t>While the</t>
    </r>
    <r>
      <rPr>
        <b/>
        <sz val="11"/>
        <color theme="1"/>
        <rFont val="Calibri"/>
        <family val="2"/>
        <scheme val="minor"/>
      </rPr>
      <t xml:space="preserve"> Linear Regression</t>
    </r>
    <r>
      <rPr>
        <sz val="11"/>
        <color theme="1"/>
        <rFont val="Calibri"/>
        <family val="2"/>
        <scheme val="minor"/>
      </rPr>
      <t xml:space="preserve"> is the </t>
    </r>
    <r>
      <rPr>
        <b/>
        <sz val="11"/>
        <color theme="1"/>
        <rFont val="Calibri"/>
        <family val="2"/>
        <scheme val="minor"/>
      </rPr>
      <t xml:space="preserve">best method </t>
    </r>
    <r>
      <rPr>
        <sz val="11"/>
        <color theme="1"/>
        <rFont val="Calibri"/>
        <family val="2"/>
        <scheme val="minor"/>
      </rPr>
      <t>to forecast weekly sales as it has the lowest Mean Absolute Error and Mean Absolute Error Percentage</t>
    </r>
  </si>
  <si>
    <t>Sales (Demand)</t>
  </si>
  <si>
    <t>E Coast</t>
  </si>
  <si>
    <t>W Coast</t>
  </si>
  <si>
    <t>Actual Instrument demand</t>
  </si>
  <si>
    <t>Finalized Instrument demand</t>
  </si>
  <si>
    <t>Revenue</t>
  </si>
  <si>
    <t>Total Revenue</t>
  </si>
  <si>
    <t>Costs</t>
  </si>
  <si>
    <t>Bare bone Systems costs</t>
  </si>
  <si>
    <t>Fuel price</t>
  </si>
  <si>
    <t>Surcharge</t>
  </si>
  <si>
    <t>Shipping Cost</t>
  </si>
  <si>
    <t>Total Shipping cost</t>
  </si>
  <si>
    <t>Total Cost</t>
  </si>
  <si>
    <t>Profit</t>
  </si>
  <si>
    <t>Fuel Costs</t>
  </si>
  <si>
    <t>Profit Change</t>
  </si>
  <si>
    <t>Profit difference</t>
  </si>
  <si>
    <t>Profit in each region</t>
  </si>
  <si>
    <t xml:space="preserve">Profit </t>
  </si>
  <si>
    <t>Total Profit</t>
  </si>
  <si>
    <t>Answer: For any of the fuel prices in Q2, he should charge $7000/system to max profits</t>
  </si>
  <si>
    <t>West Coast Price</t>
  </si>
  <si>
    <t>East Coast Price</t>
  </si>
  <si>
    <t>Answer: he should charge $6900 on the E coast, and $7040 on the W coast.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</si>
</sst>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right"/>
    </xf>
    <xf numFmtId="6" fontId="0" fillId="2" borderId="0" xfId="0" applyNumberFormat="1" applyFill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right"/>
    </xf>
    <xf numFmtId="8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8" fontId="0" fillId="2" borderId="0" xfId="0" applyNumberFormat="1" applyFill="1" applyAlignment="1">
      <alignment horizontal="right"/>
    </xf>
    <xf numFmtId="8" fontId="0" fillId="3" borderId="0" xfId="0" applyNumberFormat="1" applyFill="1" applyAlignment="1">
      <alignment horizontal="right"/>
    </xf>
    <xf numFmtId="8" fontId="0" fillId="4" borderId="0" xfId="0" applyNumberFormat="1" applyFill="1" applyAlignment="1">
      <alignment horizontal="right"/>
    </xf>
    <xf numFmtId="0" fontId="0" fillId="5" borderId="0" xfId="0" applyFill="1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  <xf numFmtId="0" fontId="3" fillId="6" borderId="1" xfId="0" applyFont="1" applyFill="1" applyBorder="1"/>
    <xf numFmtId="0" fontId="0" fillId="7" borderId="1" xfId="0" applyFill="1" applyBorder="1"/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Continuous"/>
    </xf>
    <xf numFmtId="0" fontId="3" fillId="0" borderId="0" xfId="0" applyFont="1"/>
    <xf numFmtId="0" fontId="3" fillId="0" borderId="4" xfId="0" applyFont="1" applyBorder="1"/>
    <xf numFmtId="0" fontId="0" fillId="0" borderId="4" xfId="0" applyBorder="1"/>
    <xf numFmtId="6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/>
    <xf numFmtId="6" fontId="0" fillId="2" borderId="6" xfId="0" applyNumberFormat="1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9" xfId="0" applyBorder="1"/>
    <xf numFmtId="0" fontId="0" fillId="0" borderId="11" xfId="0" applyBorder="1" applyAlignment="1">
      <alignment horizontal="right"/>
    </xf>
    <xf numFmtId="0" fontId="0" fillId="2" borderId="11" xfId="0" applyFill="1" applyBorder="1" applyAlignment="1">
      <alignment horizontal="right"/>
    </xf>
    <xf numFmtId="6" fontId="0" fillId="2" borderId="11" xfId="0" applyNumberFormat="1" applyFill="1" applyBorder="1" applyAlignment="1">
      <alignment horizontal="right"/>
    </xf>
    <xf numFmtId="0" fontId="0" fillId="0" borderId="12" xfId="0" applyBorder="1"/>
    <xf numFmtId="0" fontId="0" fillId="0" borderId="2" xfId="0" applyBorder="1" applyAlignment="1">
      <alignment horizontal="right"/>
    </xf>
    <xf numFmtId="0" fontId="0" fillId="0" borderId="13" xfId="0" applyBorder="1" applyAlignment="1">
      <alignment horizontal="right"/>
    </xf>
    <xf numFmtId="8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8" fontId="0" fillId="0" borderId="1" xfId="0" applyNumberFormat="1" applyBorder="1" applyAlignment="1">
      <alignment horizontal="right"/>
    </xf>
    <xf numFmtId="8" fontId="0" fillId="3" borderId="1" xfId="0" applyNumberFormat="1" applyFill="1" applyBorder="1" applyAlignment="1">
      <alignment horizontal="right"/>
    </xf>
    <xf numFmtId="6" fontId="0" fillId="0" borderId="1" xfId="0" applyNumberFormat="1" applyBorder="1" applyAlignment="1">
      <alignment horizontal="right"/>
    </xf>
    <xf numFmtId="8" fontId="0" fillId="8" borderId="1" xfId="0" applyNumberFormat="1" applyFill="1" applyBorder="1" applyAlignment="1">
      <alignment horizontal="right"/>
    </xf>
    <xf numFmtId="0" fontId="3" fillId="0" borderId="5" xfId="0" applyFont="1" applyBorder="1"/>
    <xf numFmtId="0" fontId="0" fillId="0" borderId="11" xfId="0" applyBorder="1"/>
    <xf numFmtId="8" fontId="0" fillId="0" borderId="11" xfId="0" applyNumberFormat="1" applyBorder="1"/>
    <xf numFmtId="0" fontId="3" fillId="0" borderId="15" xfId="0" applyFont="1" applyBorder="1"/>
    <xf numFmtId="0" fontId="0" fillId="0" borderId="17" xfId="0" applyBorder="1"/>
    <xf numFmtId="0" fontId="3" fillId="0" borderId="6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8" xfId="0" applyFont="1" applyBorder="1"/>
    <xf numFmtId="164" fontId="0" fillId="0" borderId="11" xfId="0" applyNumberFormat="1" applyBorder="1"/>
    <xf numFmtId="0" fontId="0" fillId="0" borderId="18" xfId="0" applyBorder="1"/>
    <xf numFmtId="0" fontId="0" fillId="0" borderId="7" xfId="0" applyBorder="1"/>
    <xf numFmtId="8" fontId="0" fillId="0" borderId="9" xfId="0" applyNumberFormat="1" applyBorder="1"/>
    <xf numFmtId="164" fontId="0" fillId="0" borderId="10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8" fontId="0" fillId="0" borderId="16" xfId="0" applyNumberFormat="1" applyBorder="1" applyAlignment="1">
      <alignment horizontal="right"/>
    </xf>
    <xf numFmtId="10" fontId="0" fillId="0" borderId="1" xfId="0" applyNumberFormat="1" applyBorder="1" applyAlignment="1">
      <alignment horizontal="right"/>
    </xf>
    <xf numFmtId="6" fontId="0" fillId="4" borderId="1" xfId="0" applyNumberFormat="1" applyFill="1" applyBorder="1" applyAlignment="1">
      <alignment horizontal="right"/>
    </xf>
    <xf numFmtId="164" fontId="0" fillId="3" borderId="0" xfId="0" applyNumberFormat="1" applyFill="1" applyAlignment="1">
      <alignment horizontal="right"/>
    </xf>
    <xf numFmtId="8" fontId="0" fillId="0" borderId="17" xfId="0" applyNumberFormat="1" applyBorder="1"/>
    <xf numFmtId="8" fontId="0" fillId="0" borderId="1" xfId="0" applyNumberFormat="1" applyBorder="1"/>
    <xf numFmtId="0" fontId="0" fillId="0" borderId="20" xfId="0" applyBorder="1"/>
    <xf numFmtId="0" fontId="3" fillId="0" borderId="6" xfId="0" applyFont="1" applyBorder="1"/>
    <xf numFmtId="0" fontId="3" fillId="0" borderId="14" xfId="0" applyFont="1" applyBorder="1"/>
    <xf numFmtId="0" fontId="0" fillId="0" borderId="15" xfId="0" applyBorder="1"/>
    <xf numFmtId="0" fontId="0" fillId="0" borderId="16" xfId="0" applyBorder="1"/>
    <xf numFmtId="0" fontId="6" fillId="0" borderId="1" xfId="0" applyFont="1" applyBorder="1"/>
    <xf numFmtId="6" fontId="0" fillId="3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7" fillId="0" borderId="19" xfId="0" applyFont="1" applyBorder="1"/>
    <xf numFmtId="0" fontId="7" fillId="0" borderId="0" xfId="0" applyFont="1"/>
    <xf numFmtId="6" fontId="0" fillId="0" borderId="0" xfId="0" applyNumberFormat="1"/>
    <xf numFmtId="44" fontId="0" fillId="0" borderId="0" xfId="1" applyFont="1"/>
    <xf numFmtId="44" fontId="5" fillId="0" borderId="0" xfId="1" applyFont="1"/>
    <xf numFmtId="44" fontId="7" fillId="0" borderId="0" xfId="1" applyFont="1"/>
    <xf numFmtId="6" fontId="7" fillId="0" borderId="0" xfId="0" applyNumberFormat="1" applyFont="1"/>
    <xf numFmtId="164" fontId="7" fillId="0" borderId="0" xfId="0" applyNumberFormat="1" applyFont="1"/>
    <xf numFmtId="164" fontId="2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Actual Weekly</a:t>
            </a:r>
            <a:r>
              <a:rPr lang="en-US" baseline="0"/>
              <a:t> sales Vs </a:t>
            </a:r>
            <a:r>
              <a:rPr lang="en-US"/>
              <a:t>Naive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P1_Q1_Naive!$B$1</c:f>
              <c:strCache>
                <c:ptCount val="1"/>
                <c:pt idx="0">
                  <c:v>Weekly_Sales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P1_Q1_Naive!$B$2:$B$144</c:f>
              <c:numCache>
                <c:formatCode>General</c:formatCode>
                <c:ptCount val="143"/>
                <c:pt idx="0">
                  <c:v>24924.5</c:v>
                </c:pt>
                <c:pt idx="1">
                  <c:v>46039.49</c:v>
                </c:pt>
                <c:pt idx="2">
                  <c:v>41595.550000000003</c:v>
                </c:pt>
                <c:pt idx="3">
                  <c:v>19403.54</c:v>
                </c:pt>
                <c:pt idx="4">
                  <c:v>21827.9</c:v>
                </c:pt>
                <c:pt idx="5">
                  <c:v>21043.39</c:v>
                </c:pt>
                <c:pt idx="6">
                  <c:v>22136.639999999999</c:v>
                </c:pt>
                <c:pt idx="7">
                  <c:v>26229.21</c:v>
                </c:pt>
                <c:pt idx="8">
                  <c:v>57258.43</c:v>
                </c:pt>
                <c:pt idx="9">
                  <c:v>42960.91</c:v>
                </c:pt>
                <c:pt idx="10">
                  <c:v>17596.96</c:v>
                </c:pt>
                <c:pt idx="11">
                  <c:v>16145.35</c:v>
                </c:pt>
                <c:pt idx="12">
                  <c:v>16555.11</c:v>
                </c:pt>
                <c:pt idx="13">
                  <c:v>17413.939999999999</c:v>
                </c:pt>
                <c:pt idx="14">
                  <c:v>18926.740000000002</c:v>
                </c:pt>
                <c:pt idx="15">
                  <c:v>14773.04</c:v>
                </c:pt>
                <c:pt idx="16">
                  <c:v>15580.43</c:v>
                </c:pt>
                <c:pt idx="17">
                  <c:v>17558.09</c:v>
                </c:pt>
                <c:pt idx="18">
                  <c:v>16637.62</c:v>
                </c:pt>
                <c:pt idx="19">
                  <c:v>16216.27</c:v>
                </c:pt>
                <c:pt idx="20">
                  <c:v>16328.72</c:v>
                </c:pt>
                <c:pt idx="21">
                  <c:v>16333.14</c:v>
                </c:pt>
                <c:pt idx="22">
                  <c:v>17688.759999999998</c:v>
                </c:pt>
                <c:pt idx="23">
                  <c:v>17150.84</c:v>
                </c:pt>
                <c:pt idx="24">
                  <c:v>15360.45</c:v>
                </c:pt>
                <c:pt idx="25">
                  <c:v>15381.82</c:v>
                </c:pt>
                <c:pt idx="26">
                  <c:v>17508.41</c:v>
                </c:pt>
                <c:pt idx="27">
                  <c:v>15536.4</c:v>
                </c:pt>
                <c:pt idx="28">
                  <c:v>15740.13</c:v>
                </c:pt>
                <c:pt idx="29">
                  <c:v>15793.87</c:v>
                </c:pt>
                <c:pt idx="30">
                  <c:v>16241.78</c:v>
                </c:pt>
                <c:pt idx="31">
                  <c:v>18194.740000000002</c:v>
                </c:pt>
                <c:pt idx="32">
                  <c:v>19354.23</c:v>
                </c:pt>
                <c:pt idx="33">
                  <c:v>18122.52</c:v>
                </c:pt>
                <c:pt idx="34">
                  <c:v>20094.189999999999</c:v>
                </c:pt>
                <c:pt idx="35">
                  <c:v>23388.03</c:v>
                </c:pt>
                <c:pt idx="36">
                  <c:v>26978.34</c:v>
                </c:pt>
                <c:pt idx="37">
                  <c:v>25543.040000000001</c:v>
                </c:pt>
                <c:pt idx="38">
                  <c:v>38640.93</c:v>
                </c:pt>
                <c:pt idx="39">
                  <c:v>34238.879999999997</c:v>
                </c:pt>
                <c:pt idx="40">
                  <c:v>19549.39</c:v>
                </c:pt>
                <c:pt idx="41">
                  <c:v>19552.84</c:v>
                </c:pt>
                <c:pt idx="42">
                  <c:v>18820.29</c:v>
                </c:pt>
                <c:pt idx="43">
                  <c:v>22517.56</c:v>
                </c:pt>
                <c:pt idx="44">
                  <c:v>31497.65</c:v>
                </c:pt>
                <c:pt idx="45">
                  <c:v>44912.86</c:v>
                </c:pt>
                <c:pt idx="46">
                  <c:v>55931.23</c:v>
                </c:pt>
                <c:pt idx="47">
                  <c:v>19124.580000000002</c:v>
                </c:pt>
                <c:pt idx="48">
                  <c:v>15984.24</c:v>
                </c:pt>
                <c:pt idx="49">
                  <c:v>17359.7</c:v>
                </c:pt>
                <c:pt idx="50">
                  <c:v>17341.47</c:v>
                </c:pt>
                <c:pt idx="51">
                  <c:v>18461.18</c:v>
                </c:pt>
                <c:pt idx="52">
                  <c:v>21665.759999999998</c:v>
                </c:pt>
                <c:pt idx="53">
                  <c:v>37887.17</c:v>
                </c:pt>
                <c:pt idx="54">
                  <c:v>46845.87</c:v>
                </c:pt>
                <c:pt idx="55">
                  <c:v>19363.830000000002</c:v>
                </c:pt>
                <c:pt idx="56">
                  <c:v>20327.61</c:v>
                </c:pt>
                <c:pt idx="57">
                  <c:v>21280.400000000001</c:v>
                </c:pt>
                <c:pt idx="58">
                  <c:v>20334.23</c:v>
                </c:pt>
                <c:pt idx="59">
                  <c:v>20881.099999999999</c:v>
                </c:pt>
                <c:pt idx="60">
                  <c:v>20398.09</c:v>
                </c:pt>
                <c:pt idx="61">
                  <c:v>23873.79</c:v>
                </c:pt>
                <c:pt idx="62">
                  <c:v>28762.37</c:v>
                </c:pt>
                <c:pt idx="63">
                  <c:v>50510.31</c:v>
                </c:pt>
                <c:pt idx="64">
                  <c:v>41512.39</c:v>
                </c:pt>
                <c:pt idx="65">
                  <c:v>20138.189999999999</c:v>
                </c:pt>
                <c:pt idx="66">
                  <c:v>17235.150000000001</c:v>
                </c:pt>
                <c:pt idx="67">
                  <c:v>15136.78</c:v>
                </c:pt>
                <c:pt idx="68">
                  <c:v>15741.6</c:v>
                </c:pt>
                <c:pt idx="69">
                  <c:v>16434.150000000001</c:v>
                </c:pt>
                <c:pt idx="70">
                  <c:v>15883.52</c:v>
                </c:pt>
                <c:pt idx="71">
                  <c:v>14978.09</c:v>
                </c:pt>
                <c:pt idx="72">
                  <c:v>15682.81</c:v>
                </c:pt>
                <c:pt idx="73">
                  <c:v>15363.5</c:v>
                </c:pt>
                <c:pt idx="74">
                  <c:v>16148.87</c:v>
                </c:pt>
                <c:pt idx="75">
                  <c:v>15654.85</c:v>
                </c:pt>
                <c:pt idx="76">
                  <c:v>15766.6</c:v>
                </c:pt>
                <c:pt idx="77">
                  <c:v>15922.41</c:v>
                </c:pt>
                <c:pt idx="78">
                  <c:v>15295.55</c:v>
                </c:pt>
                <c:pt idx="79">
                  <c:v>14539.79</c:v>
                </c:pt>
                <c:pt idx="80">
                  <c:v>14689.24</c:v>
                </c:pt>
                <c:pt idx="81">
                  <c:v>14537.37</c:v>
                </c:pt>
                <c:pt idx="82">
                  <c:v>15277.27</c:v>
                </c:pt>
                <c:pt idx="83">
                  <c:v>17746.68</c:v>
                </c:pt>
                <c:pt idx="84">
                  <c:v>18535.48</c:v>
                </c:pt>
                <c:pt idx="85">
                  <c:v>17859.3</c:v>
                </c:pt>
                <c:pt idx="86">
                  <c:v>18337.68</c:v>
                </c:pt>
                <c:pt idx="87">
                  <c:v>20797.580000000002</c:v>
                </c:pt>
                <c:pt idx="88">
                  <c:v>23077.55</c:v>
                </c:pt>
                <c:pt idx="89">
                  <c:v>23351.8</c:v>
                </c:pt>
                <c:pt idx="90">
                  <c:v>31579.9</c:v>
                </c:pt>
                <c:pt idx="91">
                  <c:v>39886.06</c:v>
                </c:pt>
                <c:pt idx="92">
                  <c:v>18689.54</c:v>
                </c:pt>
                <c:pt idx="93">
                  <c:v>19050.66</c:v>
                </c:pt>
                <c:pt idx="94">
                  <c:v>20911.25</c:v>
                </c:pt>
                <c:pt idx="95">
                  <c:v>25293.49</c:v>
                </c:pt>
                <c:pt idx="96">
                  <c:v>33305.919999999998</c:v>
                </c:pt>
                <c:pt idx="97">
                  <c:v>45773.03</c:v>
                </c:pt>
                <c:pt idx="98">
                  <c:v>46788.75</c:v>
                </c:pt>
                <c:pt idx="99">
                  <c:v>23350.880000000001</c:v>
                </c:pt>
                <c:pt idx="100">
                  <c:v>16567.689999999999</c:v>
                </c:pt>
                <c:pt idx="101">
                  <c:v>16894.400000000001</c:v>
                </c:pt>
                <c:pt idx="102">
                  <c:v>18365.099999999999</c:v>
                </c:pt>
                <c:pt idx="103">
                  <c:v>18378.16</c:v>
                </c:pt>
                <c:pt idx="104">
                  <c:v>23510.49</c:v>
                </c:pt>
                <c:pt idx="105">
                  <c:v>36988.49</c:v>
                </c:pt>
                <c:pt idx="106">
                  <c:v>54060.1</c:v>
                </c:pt>
                <c:pt idx="107">
                  <c:v>20124.22</c:v>
                </c:pt>
                <c:pt idx="108">
                  <c:v>20113.03</c:v>
                </c:pt>
                <c:pt idx="109">
                  <c:v>21140.07</c:v>
                </c:pt>
                <c:pt idx="110">
                  <c:v>22366.880000000001</c:v>
                </c:pt>
                <c:pt idx="111">
                  <c:v>22107.7</c:v>
                </c:pt>
                <c:pt idx="112">
                  <c:v>28952.86</c:v>
                </c:pt>
                <c:pt idx="113">
                  <c:v>57592.12</c:v>
                </c:pt>
                <c:pt idx="114">
                  <c:v>34684.21</c:v>
                </c:pt>
                <c:pt idx="115">
                  <c:v>16976.189999999999</c:v>
                </c:pt>
                <c:pt idx="116">
                  <c:v>16347.6</c:v>
                </c:pt>
                <c:pt idx="117">
                  <c:v>17147.439999999999</c:v>
                </c:pt>
                <c:pt idx="118">
                  <c:v>18164.2</c:v>
                </c:pt>
                <c:pt idx="119">
                  <c:v>18517.79</c:v>
                </c:pt>
                <c:pt idx="120">
                  <c:v>16963.55</c:v>
                </c:pt>
                <c:pt idx="121">
                  <c:v>16065.49</c:v>
                </c:pt>
                <c:pt idx="122">
                  <c:v>17666</c:v>
                </c:pt>
                <c:pt idx="123">
                  <c:v>17558.82</c:v>
                </c:pt>
                <c:pt idx="124">
                  <c:v>16633.41</c:v>
                </c:pt>
                <c:pt idx="125">
                  <c:v>15722.82</c:v>
                </c:pt>
                <c:pt idx="126">
                  <c:v>17823.37</c:v>
                </c:pt>
                <c:pt idx="127">
                  <c:v>16566.18</c:v>
                </c:pt>
                <c:pt idx="128">
                  <c:v>16348.06</c:v>
                </c:pt>
                <c:pt idx="129">
                  <c:v>15731.18</c:v>
                </c:pt>
                <c:pt idx="130">
                  <c:v>16628.310000000001</c:v>
                </c:pt>
                <c:pt idx="131">
                  <c:v>16119.92</c:v>
                </c:pt>
                <c:pt idx="132">
                  <c:v>17330.7</c:v>
                </c:pt>
                <c:pt idx="133">
                  <c:v>16286.4</c:v>
                </c:pt>
                <c:pt idx="134">
                  <c:v>16680.240000000002</c:v>
                </c:pt>
                <c:pt idx="135">
                  <c:v>18322.37</c:v>
                </c:pt>
                <c:pt idx="136">
                  <c:v>19616.22</c:v>
                </c:pt>
                <c:pt idx="137">
                  <c:v>19251.5</c:v>
                </c:pt>
                <c:pt idx="138">
                  <c:v>18947.810000000001</c:v>
                </c:pt>
                <c:pt idx="139">
                  <c:v>21904.47</c:v>
                </c:pt>
                <c:pt idx="140">
                  <c:v>22764.01</c:v>
                </c:pt>
                <c:pt idx="141">
                  <c:v>24185.27</c:v>
                </c:pt>
                <c:pt idx="142">
                  <c:v>27390.81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2-4306-A07F-294B1DF5359B}"/>
            </c:ext>
          </c:extLst>
        </c:ser>
        <c:ser>
          <c:idx val="1"/>
          <c:order val="1"/>
          <c:tx>
            <c:strRef>
              <c:f>P1_Q1_Naive!$D$1</c:f>
              <c:strCache>
                <c:ptCount val="1"/>
                <c:pt idx="0">
                  <c:v>Naïve + Trend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P1_Q1_Naive!$D$2:$D$144</c:f>
              <c:numCache>
                <c:formatCode>General</c:formatCode>
                <c:ptCount val="143"/>
                <c:pt idx="2">
                  <c:v>67154.48</c:v>
                </c:pt>
                <c:pt idx="3">
                  <c:v>37151.610000000008</c:v>
                </c:pt>
                <c:pt idx="4">
                  <c:v>-2788.4700000000012</c:v>
                </c:pt>
                <c:pt idx="5">
                  <c:v>24252.260000000002</c:v>
                </c:pt>
                <c:pt idx="6">
                  <c:v>20258.879999999997</c:v>
                </c:pt>
                <c:pt idx="7">
                  <c:v>23229.89</c:v>
                </c:pt>
                <c:pt idx="8">
                  <c:v>30321.78</c:v>
                </c:pt>
                <c:pt idx="9">
                  <c:v>88287.65</c:v>
                </c:pt>
                <c:pt idx="10">
                  <c:v>28663.390000000007</c:v>
                </c:pt>
                <c:pt idx="11">
                  <c:v>-7766.9900000000052</c:v>
                </c:pt>
                <c:pt idx="12">
                  <c:v>14693.740000000002</c:v>
                </c:pt>
                <c:pt idx="13">
                  <c:v>16964.870000000003</c:v>
                </c:pt>
                <c:pt idx="14">
                  <c:v>18272.769999999997</c:v>
                </c:pt>
                <c:pt idx="15">
                  <c:v>20439.540000000005</c:v>
                </c:pt>
                <c:pt idx="16">
                  <c:v>10619.34</c:v>
                </c:pt>
                <c:pt idx="17">
                  <c:v>16387.82</c:v>
                </c:pt>
                <c:pt idx="18">
                  <c:v>19535.75</c:v>
                </c:pt>
                <c:pt idx="19">
                  <c:v>15717.149999999998</c:v>
                </c:pt>
                <c:pt idx="20">
                  <c:v>15794.920000000002</c:v>
                </c:pt>
                <c:pt idx="21">
                  <c:v>16441.169999999998</c:v>
                </c:pt>
                <c:pt idx="22">
                  <c:v>16337.56</c:v>
                </c:pt>
                <c:pt idx="23">
                  <c:v>19044.379999999997</c:v>
                </c:pt>
                <c:pt idx="24">
                  <c:v>16612.920000000002</c:v>
                </c:pt>
                <c:pt idx="25">
                  <c:v>13570.060000000001</c:v>
                </c:pt>
                <c:pt idx="26">
                  <c:v>15403.189999999999</c:v>
                </c:pt>
                <c:pt idx="27">
                  <c:v>19635</c:v>
                </c:pt>
                <c:pt idx="28">
                  <c:v>13564.39</c:v>
                </c:pt>
                <c:pt idx="29">
                  <c:v>15943.859999999999</c:v>
                </c:pt>
                <c:pt idx="30">
                  <c:v>15847.610000000002</c:v>
                </c:pt>
                <c:pt idx="31">
                  <c:v>16689.690000000002</c:v>
                </c:pt>
                <c:pt idx="32">
                  <c:v>20147.700000000004</c:v>
                </c:pt>
                <c:pt idx="33">
                  <c:v>20513.719999999998</c:v>
                </c:pt>
                <c:pt idx="34">
                  <c:v>16890.810000000001</c:v>
                </c:pt>
                <c:pt idx="35">
                  <c:v>22065.859999999997</c:v>
                </c:pt>
                <c:pt idx="36">
                  <c:v>26681.87</c:v>
                </c:pt>
                <c:pt idx="37">
                  <c:v>30568.65</c:v>
                </c:pt>
                <c:pt idx="38">
                  <c:v>24107.74</c:v>
                </c:pt>
                <c:pt idx="39">
                  <c:v>51738.82</c:v>
                </c:pt>
                <c:pt idx="40">
                  <c:v>29836.829999999994</c:v>
                </c:pt>
                <c:pt idx="41">
                  <c:v>4859.9000000000015</c:v>
                </c:pt>
                <c:pt idx="42">
                  <c:v>19556.29</c:v>
                </c:pt>
                <c:pt idx="43">
                  <c:v>18087.740000000002</c:v>
                </c:pt>
                <c:pt idx="44">
                  <c:v>26214.83</c:v>
                </c:pt>
                <c:pt idx="45">
                  <c:v>40477.740000000005</c:v>
                </c:pt>
                <c:pt idx="46">
                  <c:v>58328.07</c:v>
                </c:pt>
                <c:pt idx="47">
                  <c:v>66949.600000000006</c:v>
                </c:pt>
                <c:pt idx="48">
                  <c:v>-17682.07</c:v>
                </c:pt>
                <c:pt idx="49">
                  <c:v>12843.899999999998</c:v>
                </c:pt>
                <c:pt idx="50">
                  <c:v>18735.160000000003</c:v>
                </c:pt>
                <c:pt idx="51">
                  <c:v>17323.240000000002</c:v>
                </c:pt>
                <c:pt idx="52">
                  <c:v>19580.89</c:v>
                </c:pt>
                <c:pt idx="53">
                  <c:v>24870.339999999997</c:v>
                </c:pt>
                <c:pt idx="54">
                  <c:v>54108.58</c:v>
                </c:pt>
                <c:pt idx="55">
                  <c:v>55804.570000000007</c:v>
                </c:pt>
                <c:pt idx="56">
                  <c:v>-8118.2099999999991</c:v>
                </c:pt>
                <c:pt idx="57">
                  <c:v>21291.39</c:v>
                </c:pt>
                <c:pt idx="58">
                  <c:v>22233.190000000002</c:v>
                </c:pt>
                <c:pt idx="59">
                  <c:v>19388.059999999998</c:v>
                </c:pt>
                <c:pt idx="60">
                  <c:v>21427.969999999998</c:v>
                </c:pt>
                <c:pt idx="61">
                  <c:v>19915.080000000002</c:v>
                </c:pt>
                <c:pt idx="62">
                  <c:v>27349.49</c:v>
                </c:pt>
                <c:pt idx="63">
                  <c:v>33650.949999999997</c:v>
                </c:pt>
                <c:pt idx="64">
                  <c:v>72258.25</c:v>
                </c:pt>
                <c:pt idx="65">
                  <c:v>32514.47</c:v>
                </c:pt>
                <c:pt idx="66">
                  <c:v>-1236.010000000002</c:v>
                </c:pt>
                <c:pt idx="67">
                  <c:v>14332.110000000004</c:v>
                </c:pt>
                <c:pt idx="68">
                  <c:v>13038.41</c:v>
                </c:pt>
                <c:pt idx="69">
                  <c:v>16346.42</c:v>
                </c:pt>
                <c:pt idx="70">
                  <c:v>17126.700000000004</c:v>
                </c:pt>
                <c:pt idx="71">
                  <c:v>15332.89</c:v>
                </c:pt>
                <c:pt idx="72">
                  <c:v>14072.66</c:v>
                </c:pt>
                <c:pt idx="73">
                  <c:v>16387.53</c:v>
                </c:pt>
                <c:pt idx="74">
                  <c:v>15044.19</c:v>
                </c:pt>
                <c:pt idx="75">
                  <c:v>16934.240000000002</c:v>
                </c:pt>
                <c:pt idx="76">
                  <c:v>15160.83</c:v>
                </c:pt>
                <c:pt idx="77">
                  <c:v>15878.35</c:v>
                </c:pt>
                <c:pt idx="78">
                  <c:v>16078.22</c:v>
                </c:pt>
                <c:pt idx="79">
                  <c:v>14668.689999999999</c:v>
                </c:pt>
                <c:pt idx="80">
                  <c:v>13784.030000000002</c:v>
                </c:pt>
                <c:pt idx="81">
                  <c:v>14838.689999999999</c:v>
                </c:pt>
                <c:pt idx="82">
                  <c:v>14385.500000000002</c:v>
                </c:pt>
                <c:pt idx="83">
                  <c:v>16017.17</c:v>
                </c:pt>
                <c:pt idx="84">
                  <c:v>20216.09</c:v>
                </c:pt>
                <c:pt idx="85">
                  <c:v>19324.28</c:v>
                </c:pt>
                <c:pt idx="86">
                  <c:v>17183.12</c:v>
                </c:pt>
                <c:pt idx="87">
                  <c:v>18816.060000000001</c:v>
                </c:pt>
                <c:pt idx="88">
                  <c:v>23257.480000000003</c:v>
                </c:pt>
                <c:pt idx="89">
                  <c:v>25357.519999999997</c:v>
                </c:pt>
                <c:pt idx="90">
                  <c:v>23626.05</c:v>
                </c:pt>
                <c:pt idx="91">
                  <c:v>39808</c:v>
                </c:pt>
                <c:pt idx="92">
                  <c:v>48192.219999999994</c:v>
                </c:pt>
                <c:pt idx="93">
                  <c:v>-2506.9799999999959</c:v>
                </c:pt>
                <c:pt idx="94">
                  <c:v>19411.78</c:v>
                </c:pt>
                <c:pt idx="95">
                  <c:v>22771.84</c:v>
                </c:pt>
                <c:pt idx="96">
                  <c:v>29675.730000000003</c:v>
                </c:pt>
                <c:pt idx="97">
                  <c:v>41318.349999999991</c:v>
                </c:pt>
                <c:pt idx="98">
                  <c:v>58240.14</c:v>
                </c:pt>
                <c:pt idx="99">
                  <c:v>47804.47</c:v>
                </c:pt>
                <c:pt idx="100">
                  <c:v>-86.989999999997963</c:v>
                </c:pt>
                <c:pt idx="101">
                  <c:v>9784.4999999999964</c:v>
                </c:pt>
                <c:pt idx="102">
                  <c:v>17221.110000000004</c:v>
                </c:pt>
                <c:pt idx="103">
                  <c:v>19835.799999999996</c:v>
                </c:pt>
                <c:pt idx="104">
                  <c:v>18391.22</c:v>
                </c:pt>
                <c:pt idx="105">
                  <c:v>28642.820000000003</c:v>
                </c:pt>
                <c:pt idx="106">
                  <c:v>50466.489999999991</c:v>
                </c:pt>
                <c:pt idx="107">
                  <c:v>71131.709999999992</c:v>
                </c:pt>
                <c:pt idx="108">
                  <c:v>-13811.659999999996</c:v>
                </c:pt>
                <c:pt idx="109">
                  <c:v>20101.839999999997</c:v>
                </c:pt>
                <c:pt idx="110">
                  <c:v>22167.11</c:v>
                </c:pt>
                <c:pt idx="111">
                  <c:v>23593.690000000002</c:v>
                </c:pt>
                <c:pt idx="112">
                  <c:v>21848.52</c:v>
                </c:pt>
                <c:pt idx="113">
                  <c:v>35798.020000000004</c:v>
                </c:pt>
                <c:pt idx="114">
                  <c:v>86231.38</c:v>
                </c:pt>
                <c:pt idx="115">
                  <c:v>11776.299999999996</c:v>
                </c:pt>
                <c:pt idx="116">
                  <c:v>-731.83000000000175</c:v>
                </c:pt>
                <c:pt idx="117">
                  <c:v>15719.010000000002</c:v>
                </c:pt>
                <c:pt idx="118">
                  <c:v>17947.28</c:v>
                </c:pt>
                <c:pt idx="119">
                  <c:v>19180.960000000003</c:v>
                </c:pt>
                <c:pt idx="120">
                  <c:v>18871.38</c:v>
                </c:pt>
                <c:pt idx="121">
                  <c:v>15409.309999999998</c:v>
                </c:pt>
                <c:pt idx="122">
                  <c:v>15167.43</c:v>
                </c:pt>
                <c:pt idx="123">
                  <c:v>19266.510000000002</c:v>
                </c:pt>
                <c:pt idx="124">
                  <c:v>17451.64</c:v>
                </c:pt>
                <c:pt idx="125">
                  <c:v>15708</c:v>
                </c:pt>
                <c:pt idx="126">
                  <c:v>14812.23</c:v>
                </c:pt>
                <c:pt idx="127">
                  <c:v>19923.919999999998</c:v>
                </c:pt>
                <c:pt idx="128">
                  <c:v>15308.990000000002</c:v>
                </c:pt>
                <c:pt idx="129">
                  <c:v>16129.939999999999</c:v>
                </c:pt>
                <c:pt idx="130">
                  <c:v>15114.300000000001</c:v>
                </c:pt>
                <c:pt idx="131">
                  <c:v>17525.440000000002</c:v>
                </c:pt>
                <c:pt idx="132">
                  <c:v>15611.529999999999</c:v>
                </c:pt>
                <c:pt idx="133">
                  <c:v>18541.480000000003</c:v>
                </c:pt>
                <c:pt idx="134">
                  <c:v>15242.099999999999</c:v>
                </c:pt>
                <c:pt idx="135">
                  <c:v>17074.080000000002</c:v>
                </c:pt>
                <c:pt idx="136">
                  <c:v>19964.499999999996</c:v>
                </c:pt>
                <c:pt idx="137">
                  <c:v>20910.070000000003</c:v>
                </c:pt>
                <c:pt idx="138">
                  <c:v>18886.78</c:v>
                </c:pt>
                <c:pt idx="139">
                  <c:v>18644.120000000003</c:v>
                </c:pt>
                <c:pt idx="140">
                  <c:v>24861.13</c:v>
                </c:pt>
                <c:pt idx="141">
                  <c:v>23623.549999999996</c:v>
                </c:pt>
                <c:pt idx="142">
                  <c:v>25606.530000000002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E2-4306-A07F-294B1DF53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020672"/>
        <c:axId val="1492480384"/>
      </c:lineChart>
      <c:catAx>
        <c:axId val="188102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480384"/>
        <c:crosses val="autoZero"/>
        <c:auto val="1"/>
        <c:lblAlgn val="ctr"/>
        <c:lblOffset val="100"/>
        <c:noMultiLvlLbl val="0"/>
      </c:catAx>
      <c:valAx>
        <c:axId val="149248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2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  <a:r>
              <a:rPr lang="en-US" baseline="0"/>
              <a:t> Weekly sales Vs Moving Average Forecasting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P1_Q2_MovingAverage!$B$1</c:f>
              <c:strCache>
                <c:ptCount val="1"/>
                <c:pt idx="0">
                  <c:v>Weekly_Sales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P1_Q2_MovingAverage!$B$2:$B$144</c:f>
              <c:numCache>
                <c:formatCode>General</c:formatCode>
                <c:ptCount val="143"/>
                <c:pt idx="0">
                  <c:v>24924.5</c:v>
                </c:pt>
                <c:pt idx="1">
                  <c:v>46039.49</c:v>
                </c:pt>
                <c:pt idx="2">
                  <c:v>41595.550000000003</c:v>
                </c:pt>
                <c:pt idx="3">
                  <c:v>19403.54</c:v>
                </c:pt>
                <c:pt idx="4">
                  <c:v>21827.9</c:v>
                </c:pt>
                <c:pt idx="5">
                  <c:v>21043.39</c:v>
                </c:pt>
                <c:pt idx="6">
                  <c:v>22136.639999999999</c:v>
                </c:pt>
                <c:pt idx="7">
                  <c:v>26229.21</c:v>
                </c:pt>
                <c:pt idx="8">
                  <c:v>57258.43</c:v>
                </c:pt>
                <c:pt idx="9">
                  <c:v>42960.91</c:v>
                </c:pt>
                <c:pt idx="10">
                  <c:v>17596.96</c:v>
                </c:pt>
                <c:pt idx="11">
                  <c:v>16145.35</c:v>
                </c:pt>
                <c:pt idx="12">
                  <c:v>16555.11</c:v>
                </c:pt>
                <c:pt idx="13">
                  <c:v>17413.939999999999</c:v>
                </c:pt>
                <c:pt idx="14">
                  <c:v>18926.740000000002</c:v>
                </c:pt>
                <c:pt idx="15">
                  <c:v>14773.04</c:v>
                </c:pt>
                <c:pt idx="16">
                  <c:v>15580.43</c:v>
                </c:pt>
                <c:pt idx="17">
                  <c:v>17558.09</c:v>
                </c:pt>
                <c:pt idx="18">
                  <c:v>16637.62</c:v>
                </c:pt>
                <c:pt idx="19">
                  <c:v>16216.27</c:v>
                </c:pt>
                <c:pt idx="20">
                  <c:v>16328.72</c:v>
                </c:pt>
                <c:pt idx="21">
                  <c:v>16333.14</c:v>
                </c:pt>
                <c:pt idx="22">
                  <c:v>17688.759999999998</c:v>
                </c:pt>
                <c:pt idx="23">
                  <c:v>17150.84</c:v>
                </c:pt>
                <c:pt idx="24">
                  <c:v>15360.45</c:v>
                </c:pt>
                <c:pt idx="25">
                  <c:v>15381.82</c:v>
                </c:pt>
                <c:pt idx="26">
                  <c:v>17508.41</c:v>
                </c:pt>
                <c:pt idx="27">
                  <c:v>15536.4</c:v>
                </c:pt>
                <c:pt idx="28">
                  <c:v>15740.13</c:v>
                </c:pt>
                <c:pt idx="29">
                  <c:v>15793.87</c:v>
                </c:pt>
                <c:pt idx="30">
                  <c:v>16241.78</c:v>
                </c:pt>
                <c:pt idx="31">
                  <c:v>18194.740000000002</c:v>
                </c:pt>
                <c:pt idx="32">
                  <c:v>19354.23</c:v>
                </c:pt>
                <c:pt idx="33">
                  <c:v>18122.52</c:v>
                </c:pt>
                <c:pt idx="34">
                  <c:v>20094.189999999999</c:v>
                </c:pt>
                <c:pt idx="35">
                  <c:v>23388.03</c:v>
                </c:pt>
                <c:pt idx="36">
                  <c:v>26978.34</c:v>
                </c:pt>
                <c:pt idx="37">
                  <c:v>25543.040000000001</c:v>
                </c:pt>
                <c:pt idx="38">
                  <c:v>38640.93</c:v>
                </c:pt>
                <c:pt idx="39">
                  <c:v>34238.879999999997</c:v>
                </c:pt>
                <c:pt idx="40">
                  <c:v>19549.39</c:v>
                </c:pt>
                <c:pt idx="41">
                  <c:v>19552.84</c:v>
                </c:pt>
                <c:pt idx="42">
                  <c:v>18820.29</c:v>
                </c:pt>
                <c:pt idx="43">
                  <c:v>22517.56</c:v>
                </c:pt>
                <c:pt idx="44">
                  <c:v>31497.65</c:v>
                </c:pt>
                <c:pt idx="45">
                  <c:v>44912.86</c:v>
                </c:pt>
                <c:pt idx="46">
                  <c:v>55931.23</c:v>
                </c:pt>
                <c:pt idx="47">
                  <c:v>19124.580000000002</c:v>
                </c:pt>
                <c:pt idx="48">
                  <c:v>15984.24</c:v>
                </c:pt>
                <c:pt idx="49">
                  <c:v>17359.7</c:v>
                </c:pt>
                <c:pt idx="50">
                  <c:v>17341.47</c:v>
                </c:pt>
                <c:pt idx="51">
                  <c:v>18461.18</c:v>
                </c:pt>
                <c:pt idx="52">
                  <c:v>21665.759999999998</c:v>
                </c:pt>
                <c:pt idx="53">
                  <c:v>37887.17</c:v>
                </c:pt>
                <c:pt idx="54">
                  <c:v>46845.87</c:v>
                </c:pt>
                <c:pt idx="55">
                  <c:v>19363.830000000002</c:v>
                </c:pt>
                <c:pt idx="56">
                  <c:v>20327.61</c:v>
                </c:pt>
                <c:pt idx="57">
                  <c:v>21280.400000000001</c:v>
                </c:pt>
                <c:pt idx="58">
                  <c:v>20334.23</c:v>
                </c:pt>
                <c:pt idx="59">
                  <c:v>20881.099999999999</c:v>
                </c:pt>
                <c:pt idx="60">
                  <c:v>20398.09</c:v>
                </c:pt>
                <c:pt idx="61">
                  <c:v>23873.79</c:v>
                </c:pt>
                <c:pt idx="62">
                  <c:v>28762.37</c:v>
                </c:pt>
                <c:pt idx="63">
                  <c:v>50510.31</c:v>
                </c:pt>
                <c:pt idx="64">
                  <c:v>41512.39</c:v>
                </c:pt>
                <c:pt idx="65">
                  <c:v>20138.189999999999</c:v>
                </c:pt>
                <c:pt idx="66">
                  <c:v>17235.150000000001</c:v>
                </c:pt>
                <c:pt idx="67">
                  <c:v>15136.78</c:v>
                </c:pt>
                <c:pt idx="68">
                  <c:v>15741.6</c:v>
                </c:pt>
                <c:pt idx="69">
                  <c:v>16434.150000000001</c:v>
                </c:pt>
                <c:pt idx="70">
                  <c:v>15883.52</c:v>
                </c:pt>
                <c:pt idx="71">
                  <c:v>14978.09</c:v>
                </c:pt>
                <c:pt idx="72">
                  <c:v>15682.81</c:v>
                </c:pt>
                <c:pt idx="73">
                  <c:v>15363.5</c:v>
                </c:pt>
                <c:pt idx="74">
                  <c:v>16148.87</c:v>
                </c:pt>
                <c:pt idx="75">
                  <c:v>15654.85</c:v>
                </c:pt>
                <c:pt idx="76">
                  <c:v>15766.6</c:v>
                </c:pt>
                <c:pt idx="77">
                  <c:v>15922.41</c:v>
                </c:pt>
                <c:pt idx="78">
                  <c:v>15295.55</c:v>
                </c:pt>
                <c:pt idx="79">
                  <c:v>14539.79</c:v>
                </c:pt>
                <c:pt idx="80">
                  <c:v>14689.24</c:v>
                </c:pt>
                <c:pt idx="81">
                  <c:v>14537.37</c:v>
                </c:pt>
                <c:pt idx="82">
                  <c:v>15277.27</c:v>
                </c:pt>
                <c:pt idx="83">
                  <c:v>17746.68</c:v>
                </c:pt>
                <c:pt idx="84">
                  <c:v>18535.48</c:v>
                </c:pt>
                <c:pt idx="85">
                  <c:v>17859.3</c:v>
                </c:pt>
                <c:pt idx="86">
                  <c:v>18337.68</c:v>
                </c:pt>
                <c:pt idx="87">
                  <c:v>20797.580000000002</c:v>
                </c:pt>
                <c:pt idx="88">
                  <c:v>23077.55</c:v>
                </c:pt>
                <c:pt idx="89">
                  <c:v>23351.8</c:v>
                </c:pt>
                <c:pt idx="90">
                  <c:v>31579.9</c:v>
                </c:pt>
                <c:pt idx="91">
                  <c:v>39886.06</c:v>
                </c:pt>
                <c:pt idx="92">
                  <c:v>18689.54</c:v>
                </c:pt>
                <c:pt idx="93">
                  <c:v>19050.66</c:v>
                </c:pt>
                <c:pt idx="94">
                  <c:v>20911.25</c:v>
                </c:pt>
                <c:pt idx="95">
                  <c:v>25293.49</c:v>
                </c:pt>
                <c:pt idx="96">
                  <c:v>33305.919999999998</c:v>
                </c:pt>
                <c:pt idx="97">
                  <c:v>45773.03</c:v>
                </c:pt>
                <c:pt idx="98">
                  <c:v>46788.75</c:v>
                </c:pt>
                <c:pt idx="99">
                  <c:v>23350.880000000001</c:v>
                </c:pt>
                <c:pt idx="100">
                  <c:v>16567.689999999999</c:v>
                </c:pt>
                <c:pt idx="101">
                  <c:v>16894.400000000001</c:v>
                </c:pt>
                <c:pt idx="102">
                  <c:v>18365.099999999999</c:v>
                </c:pt>
                <c:pt idx="103">
                  <c:v>18378.16</c:v>
                </c:pt>
                <c:pt idx="104">
                  <c:v>23510.49</c:v>
                </c:pt>
                <c:pt idx="105">
                  <c:v>36988.49</c:v>
                </c:pt>
                <c:pt idx="106">
                  <c:v>54060.1</c:v>
                </c:pt>
                <c:pt idx="107">
                  <c:v>20124.22</c:v>
                </c:pt>
                <c:pt idx="108">
                  <c:v>20113.03</c:v>
                </c:pt>
                <c:pt idx="109">
                  <c:v>21140.07</c:v>
                </c:pt>
                <c:pt idx="110">
                  <c:v>22366.880000000001</c:v>
                </c:pt>
                <c:pt idx="111">
                  <c:v>22107.7</c:v>
                </c:pt>
                <c:pt idx="112">
                  <c:v>28952.86</c:v>
                </c:pt>
                <c:pt idx="113">
                  <c:v>57592.12</c:v>
                </c:pt>
                <c:pt idx="114">
                  <c:v>34684.21</c:v>
                </c:pt>
                <c:pt idx="115">
                  <c:v>16976.189999999999</c:v>
                </c:pt>
                <c:pt idx="116">
                  <c:v>16347.6</c:v>
                </c:pt>
                <c:pt idx="117">
                  <c:v>17147.439999999999</c:v>
                </c:pt>
                <c:pt idx="118">
                  <c:v>18164.2</c:v>
                </c:pt>
                <c:pt idx="119">
                  <c:v>18517.79</c:v>
                </c:pt>
                <c:pt idx="120">
                  <c:v>16963.55</c:v>
                </c:pt>
                <c:pt idx="121">
                  <c:v>16065.49</c:v>
                </c:pt>
                <c:pt idx="122">
                  <c:v>17666</c:v>
                </c:pt>
                <c:pt idx="123">
                  <c:v>17558.82</c:v>
                </c:pt>
                <c:pt idx="124">
                  <c:v>16633.41</c:v>
                </c:pt>
                <c:pt idx="125">
                  <c:v>15722.82</c:v>
                </c:pt>
                <c:pt idx="126">
                  <c:v>17823.37</c:v>
                </c:pt>
                <c:pt idx="127">
                  <c:v>16566.18</c:v>
                </c:pt>
                <c:pt idx="128">
                  <c:v>16348.06</c:v>
                </c:pt>
                <c:pt idx="129">
                  <c:v>15731.18</c:v>
                </c:pt>
                <c:pt idx="130">
                  <c:v>16628.310000000001</c:v>
                </c:pt>
                <c:pt idx="131">
                  <c:v>16119.92</c:v>
                </c:pt>
                <c:pt idx="132">
                  <c:v>17330.7</c:v>
                </c:pt>
                <c:pt idx="133">
                  <c:v>16286.4</c:v>
                </c:pt>
                <c:pt idx="134">
                  <c:v>16680.240000000002</c:v>
                </c:pt>
                <c:pt idx="135">
                  <c:v>18322.37</c:v>
                </c:pt>
                <c:pt idx="136">
                  <c:v>19616.22</c:v>
                </c:pt>
                <c:pt idx="137">
                  <c:v>19251.5</c:v>
                </c:pt>
                <c:pt idx="138">
                  <c:v>18947.810000000001</c:v>
                </c:pt>
                <c:pt idx="139">
                  <c:v>21904.47</c:v>
                </c:pt>
                <c:pt idx="140">
                  <c:v>22764.01</c:v>
                </c:pt>
                <c:pt idx="141">
                  <c:v>24185.27</c:v>
                </c:pt>
                <c:pt idx="142">
                  <c:v>27390.81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C8-4482-BFAE-670A96EFD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4505536"/>
        <c:axId val="1880214096"/>
      </c:barChart>
      <c:lineChart>
        <c:grouping val="standard"/>
        <c:varyColors val="0"/>
        <c:ser>
          <c:idx val="1"/>
          <c:order val="1"/>
          <c:tx>
            <c:strRef>
              <c:f>P1_Q2_MovingAverage!$C$1</c:f>
              <c:strCache>
                <c:ptCount val="1"/>
                <c:pt idx="0">
                  <c:v>MovingAverage(3)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P1_Q2_MovingAverage!$C$2:$C$144</c:f>
              <c:numCache>
                <c:formatCode>General</c:formatCode>
                <c:ptCount val="143"/>
                <c:pt idx="3">
                  <c:v>37519.846666666665</c:v>
                </c:pt>
                <c:pt idx="4">
                  <c:v>35679.526666666672</c:v>
                </c:pt>
                <c:pt idx="5">
                  <c:v>27608.99666666667</c:v>
                </c:pt>
                <c:pt idx="6">
                  <c:v>20758.276666666668</c:v>
                </c:pt>
                <c:pt idx="7">
                  <c:v>21669.31</c:v>
                </c:pt>
                <c:pt idx="8">
                  <c:v>23136.41333333333</c:v>
                </c:pt>
                <c:pt idx="9">
                  <c:v>35208.093333333331</c:v>
                </c:pt>
                <c:pt idx="10">
                  <c:v>42149.51666666667</c:v>
                </c:pt>
                <c:pt idx="11">
                  <c:v>39272.1</c:v>
                </c:pt>
                <c:pt idx="12">
                  <c:v>25567.74</c:v>
                </c:pt>
                <c:pt idx="13">
                  <c:v>16765.806666666667</c:v>
                </c:pt>
                <c:pt idx="14">
                  <c:v>16704.8</c:v>
                </c:pt>
                <c:pt idx="15">
                  <c:v>17631.930000000004</c:v>
                </c:pt>
                <c:pt idx="16">
                  <c:v>17037.906666666666</c:v>
                </c:pt>
                <c:pt idx="17">
                  <c:v>16426.736666666668</c:v>
                </c:pt>
                <c:pt idx="18">
                  <c:v>15970.519999999999</c:v>
                </c:pt>
                <c:pt idx="19">
                  <c:v>16592.046666666665</c:v>
                </c:pt>
                <c:pt idx="20">
                  <c:v>16803.993333333332</c:v>
                </c:pt>
                <c:pt idx="21">
                  <c:v>16394.203333333335</c:v>
                </c:pt>
                <c:pt idx="22">
                  <c:v>16292.71</c:v>
                </c:pt>
                <c:pt idx="23">
                  <c:v>16783.539999999997</c:v>
                </c:pt>
                <c:pt idx="24">
                  <c:v>17057.579999999998</c:v>
                </c:pt>
                <c:pt idx="25">
                  <c:v>16733.350000000002</c:v>
                </c:pt>
                <c:pt idx="26">
                  <c:v>15964.37</c:v>
                </c:pt>
                <c:pt idx="27">
                  <c:v>16083.56</c:v>
                </c:pt>
                <c:pt idx="28">
                  <c:v>16142.21</c:v>
                </c:pt>
                <c:pt idx="29">
                  <c:v>16261.646666666666</c:v>
                </c:pt>
                <c:pt idx="30">
                  <c:v>15690.133333333333</c:v>
                </c:pt>
                <c:pt idx="31">
                  <c:v>15925.26</c:v>
                </c:pt>
                <c:pt idx="32">
                  <c:v>16743.463333333333</c:v>
                </c:pt>
                <c:pt idx="33">
                  <c:v>17930.25</c:v>
                </c:pt>
                <c:pt idx="34">
                  <c:v>18557.163333333334</c:v>
                </c:pt>
                <c:pt idx="35">
                  <c:v>19190.313333333335</c:v>
                </c:pt>
                <c:pt idx="36">
                  <c:v>20534.913333333334</c:v>
                </c:pt>
                <c:pt idx="37">
                  <c:v>23486.853333333333</c:v>
                </c:pt>
                <c:pt idx="38">
                  <c:v>25303.136666666669</c:v>
                </c:pt>
                <c:pt idx="39">
                  <c:v>30387.436666666665</c:v>
                </c:pt>
                <c:pt idx="40">
                  <c:v>32807.616666666669</c:v>
                </c:pt>
                <c:pt idx="41">
                  <c:v>30809.733333333334</c:v>
                </c:pt>
                <c:pt idx="42">
                  <c:v>24447.036666666667</c:v>
                </c:pt>
                <c:pt idx="43">
                  <c:v>19307.506666666664</c:v>
                </c:pt>
                <c:pt idx="44">
                  <c:v>20296.896666666667</c:v>
                </c:pt>
                <c:pt idx="45">
                  <c:v>24278.5</c:v>
                </c:pt>
                <c:pt idx="46">
                  <c:v>32976.023333333338</c:v>
                </c:pt>
                <c:pt idx="47">
                  <c:v>44113.913333333338</c:v>
                </c:pt>
                <c:pt idx="48">
                  <c:v>39989.556666666664</c:v>
                </c:pt>
                <c:pt idx="49">
                  <c:v>30346.683333333334</c:v>
                </c:pt>
                <c:pt idx="50">
                  <c:v>17489.506666666668</c:v>
                </c:pt>
                <c:pt idx="51">
                  <c:v>16895.136666666669</c:v>
                </c:pt>
                <c:pt idx="52">
                  <c:v>17720.783333333333</c:v>
                </c:pt>
                <c:pt idx="53">
                  <c:v>19156.136666666669</c:v>
                </c:pt>
                <c:pt idx="54">
                  <c:v>26004.703333333335</c:v>
                </c:pt>
                <c:pt idx="55">
                  <c:v>35466.266666666663</c:v>
                </c:pt>
                <c:pt idx="56">
                  <c:v>34698.956666666672</c:v>
                </c:pt>
                <c:pt idx="57">
                  <c:v>28845.770000000004</c:v>
                </c:pt>
                <c:pt idx="58">
                  <c:v>20323.946666666667</c:v>
                </c:pt>
                <c:pt idx="59">
                  <c:v>20647.413333333334</c:v>
                </c:pt>
                <c:pt idx="60">
                  <c:v>20831.91</c:v>
                </c:pt>
                <c:pt idx="61">
                  <c:v>20537.806666666667</c:v>
                </c:pt>
                <c:pt idx="62">
                  <c:v>21717.66</c:v>
                </c:pt>
                <c:pt idx="63">
                  <c:v>24344.75</c:v>
                </c:pt>
                <c:pt idx="64">
                  <c:v>34382.156666666669</c:v>
                </c:pt>
                <c:pt idx="65">
                  <c:v>40261.689999999995</c:v>
                </c:pt>
                <c:pt idx="66">
                  <c:v>37386.963333333333</c:v>
                </c:pt>
                <c:pt idx="67">
                  <c:v>26295.243333333336</c:v>
                </c:pt>
                <c:pt idx="68">
                  <c:v>17503.373333333333</c:v>
                </c:pt>
                <c:pt idx="69">
                  <c:v>16037.843333333332</c:v>
                </c:pt>
                <c:pt idx="70">
                  <c:v>15770.843333333332</c:v>
                </c:pt>
                <c:pt idx="71">
                  <c:v>16019.756666666668</c:v>
                </c:pt>
                <c:pt idx="72">
                  <c:v>15765.253333333334</c:v>
                </c:pt>
                <c:pt idx="73">
                  <c:v>15514.806666666665</c:v>
                </c:pt>
                <c:pt idx="74">
                  <c:v>15341.466666666667</c:v>
                </c:pt>
                <c:pt idx="75">
                  <c:v>15731.726666666667</c:v>
                </c:pt>
                <c:pt idx="76">
                  <c:v>15722.406666666668</c:v>
                </c:pt>
                <c:pt idx="77">
                  <c:v>15856.773333333333</c:v>
                </c:pt>
                <c:pt idx="78">
                  <c:v>15781.286666666667</c:v>
                </c:pt>
                <c:pt idx="79">
                  <c:v>15661.519999999999</c:v>
                </c:pt>
                <c:pt idx="80">
                  <c:v>15252.583333333334</c:v>
                </c:pt>
                <c:pt idx="81">
                  <c:v>14841.526666666667</c:v>
                </c:pt>
                <c:pt idx="82">
                  <c:v>14588.800000000001</c:v>
                </c:pt>
                <c:pt idx="83">
                  <c:v>14834.626666666669</c:v>
                </c:pt>
                <c:pt idx="84">
                  <c:v>15853.773333333333</c:v>
                </c:pt>
                <c:pt idx="85">
                  <c:v>17186.476666666666</c:v>
                </c:pt>
                <c:pt idx="86">
                  <c:v>18047.153333333335</c:v>
                </c:pt>
                <c:pt idx="87">
                  <c:v>18244.153333333332</c:v>
                </c:pt>
                <c:pt idx="88">
                  <c:v>18998.186666666665</c:v>
                </c:pt>
                <c:pt idx="89">
                  <c:v>20737.603333333333</c:v>
                </c:pt>
                <c:pt idx="90">
                  <c:v>22408.976666666669</c:v>
                </c:pt>
                <c:pt idx="91">
                  <c:v>26003.083333333332</c:v>
                </c:pt>
                <c:pt idx="92">
                  <c:v>31605.919999999998</c:v>
                </c:pt>
                <c:pt idx="93">
                  <c:v>30051.833333333332</c:v>
                </c:pt>
                <c:pt idx="94">
                  <c:v>25875.42</c:v>
                </c:pt>
                <c:pt idx="95">
                  <c:v>19550.483333333334</c:v>
                </c:pt>
                <c:pt idx="96">
                  <c:v>21751.800000000003</c:v>
                </c:pt>
                <c:pt idx="97">
                  <c:v>26503.553333333333</c:v>
                </c:pt>
                <c:pt idx="98">
                  <c:v>34790.813333333332</c:v>
                </c:pt>
                <c:pt idx="99">
                  <c:v>41955.9</c:v>
                </c:pt>
                <c:pt idx="100">
                  <c:v>38637.553333333337</c:v>
                </c:pt>
                <c:pt idx="101">
                  <c:v>28902.440000000002</c:v>
                </c:pt>
                <c:pt idx="102">
                  <c:v>18937.656666666666</c:v>
                </c:pt>
                <c:pt idx="103">
                  <c:v>17275.73</c:v>
                </c:pt>
                <c:pt idx="104">
                  <c:v>17879.22</c:v>
                </c:pt>
                <c:pt idx="105">
                  <c:v>20084.583333333332</c:v>
                </c:pt>
                <c:pt idx="106">
                  <c:v>26292.38</c:v>
                </c:pt>
                <c:pt idx="107">
                  <c:v>38186.359999999993</c:v>
                </c:pt>
                <c:pt idx="108">
                  <c:v>37057.603333333333</c:v>
                </c:pt>
                <c:pt idx="109">
                  <c:v>31432.45</c:v>
                </c:pt>
                <c:pt idx="110">
                  <c:v>20459.106666666667</c:v>
                </c:pt>
                <c:pt idx="111">
                  <c:v>21206.66</c:v>
                </c:pt>
                <c:pt idx="112">
                  <c:v>21871.55</c:v>
                </c:pt>
                <c:pt idx="113">
                  <c:v>24475.813333333335</c:v>
                </c:pt>
                <c:pt idx="114">
                  <c:v>36217.56</c:v>
                </c:pt>
                <c:pt idx="115">
                  <c:v>40409.730000000003</c:v>
                </c:pt>
                <c:pt idx="116">
                  <c:v>36417.506666666668</c:v>
                </c:pt>
                <c:pt idx="117">
                  <c:v>22669.333333333332</c:v>
                </c:pt>
                <c:pt idx="118">
                  <c:v>16823.743333333332</c:v>
                </c:pt>
                <c:pt idx="119">
                  <c:v>17219.74666666667</c:v>
                </c:pt>
                <c:pt idx="120">
                  <c:v>17943.143333333333</c:v>
                </c:pt>
                <c:pt idx="121">
                  <c:v>17881.846666666668</c:v>
                </c:pt>
                <c:pt idx="122">
                  <c:v>17182.276666666665</c:v>
                </c:pt>
                <c:pt idx="123">
                  <c:v>16898.346666666668</c:v>
                </c:pt>
                <c:pt idx="124">
                  <c:v>17096.77</c:v>
                </c:pt>
                <c:pt idx="125">
                  <c:v>17286.076666666664</c:v>
                </c:pt>
                <c:pt idx="126">
                  <c:v>16638.349999999999</c:v>
                </c:pt>
                <c:pt idx="127">
                  <c:v>16726.533333333333</c:v>
                </c:pt>
                <c:pt idx="128">
                  <c:v>16704.123333333333</c:v>
                </c:pt>
                <c:pt idx="129">
                  <c:v>16912.536666666667</c:v>
                </c:pt>
                <c:pt idx="130">
                  <c:v>16215.14</c:v>
                </c:pt>
                <c:pt idx="131">
                  <c:v>16235.85</c:v>
                </c:pt>
                <c:pt idx="132">
                  <c:v>16159.803333333335</c:v>
                </c:pt>
                <c:pt idx="133">
                  <c:v>16692.976666666669</c:v>
                </c:pt>
                <c:pt idx="134">
                  <c:v>16579.006666666668</c:v>
                </c:pt>
                <c:pt idx="135">
                  <c:v>16765.78</c:v>
                </c:pt>
                <c:pt idx="136">
                  <c:v>17096.336666666666</c:v>
                </c:pt>
                <c:pt idx="137">
                  <c:v>18206.276666666668</c:v>
                </c:pt>
                <c:pt idx="138">
                  <c:v>19063.363333333331</c:v>
                </c:pt>
                <c:pt idx="139">
                  <c:v>19271.843333333334</c:v>
                </c:pt>
                <c:pt idx="140">
                  <c:v>20034.593333333334</c:v>
                </c:pt>
                <c:pt idx="141">
                  <c:v>21205.429999999997</c:v>
                </c:pt>
                <c:pt idx="142">
                  <c:v>22951.25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C8-4482-BFAE-670A96EFD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4505536"/>
        <c:axId val="1880214096"/>
      </c:lineChart>
      <c:catAx>
        <c:axId val="188450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214096"/>
        <c:crosses val="autoZero"/>
        <c:auto val="1"/>
        <c:lblAlgn val="ctr"/>
        <c:lblOffset val="100"/>
        <c:noMultiLvlLbl val="0"/>
      </c:catAx>
      <c:valAx>
        <c:axId val="188021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50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Actual Weekly Sales Vs Weighted Average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P1_Q3_WeightedAverage!$B$1</c:f>
              <c:strCache>
                <c:ptCount val="1"/>
                <c:pt idx="0">
                  <c:v>Weekly_Sales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P1_Q3_WeightedAverage!$B$2:$B$144</c:f>
              <c:numCache>
                <c:formatCode>General</c:formatCode>
                <c:ptCount val="143"/>
                <c:pt idx="0">
                  <c:v>24924.5</c:v>
                </c:pt>
                <c:pt idx="1">
                  <c:v>46039.49</c:v>
                </c:pt>
                <c:pt idx="2">
                  <c:v>41595.550000000003</c:v>
                </c:pt>
                <c:pt idx="3">
                  <c:v>19403.54</c:v>
                </c:pt>
                <c:pt idx="4">
                  <c:v>21827.9</c:v>
                </c:pt>
                <c:pt idx="5">
                  <c:v>21043.39</c:v>
                </c:pt>
                <c:pt idx="6">
                  <c:v>22136.639999999999</c:v>
                </c:pt>
                <c:pt idx="7">
                  <c:v>26229.21</c:v>
                </c:pt>
                <c:pt idx="8">
                  <c:v>57258.43</c:v>
                </c:pt>
                <c:pt idx="9">
                  <c:v>42960.91</c:v>
                </c:pt>
                <c:pt idx="10">
                  <c:v>17596.96</c:v>
                </c:pt>
                <c:pt idx="11">
                  <c:v>16145.35</c:v>
                </c:pt>
                <c:pt idx="12">
                  <c:v>16555.11</c:v>
                </c:pt>
                <c:pt idx="13">
                  <c:v>17413.939999999999</c:v>
                </c:pt>
                <c:pt idx="14">
                  <c:v>18926.740000000002</c:v>
                </c:pt>
                <c:pt idx="15">
                  <c:v>14773.04</c:v>
                </c:pt>
                <c:pt idx="16">
                  <c:v>15580.43</c:v>
                </c:pt>
                <c:pt idx="17">
                  <c:v>17558.09</c:v>
                </c:pt>
                <c:pt idx="18">
                  <c:v>16637.62</c:v>
                </c:pt>
                <c:pt idx="19">
                  <c:v>16216.27</c:v>
                </c:pt>
                <c:pt idx="20">
                  <c:v>16328.72</c:v>
                </c:pt>
                <c:pt idx="21">
                  <c:v>16333.14</c:v>
                </c:pt>
                <c:pt idx="22">
                  <c:v>17688.759999999998</c:v>
                </c:pt>
                <c:pt idx="23">
                  <c:v>17150.84</c:v>
                </c:pt>
                <c:pt idx="24">
                  <c:v>15360.45</c:v>
                </c:pt>
                <c:pt idx="25">
                  <c:v>15381.82</c:v>
                </c:pt>
                <c:pt idx="26">
                  <c:v>17508.41</c:v>
                </c:pt>
                <c:pt idx="27">
                  <c:v>15536.4</c:v>
                </c:pt>
                <c:pt idx="28">
                  <c:v>15740.13</c:v>
                </c:pt>
                <c:pt idx="29">
                  <c:v>15793.87</c:v>
                </c:pt>
                <c:pt idx="30">
                  <c:v>16241.78</c:v>
                </c:pt>
                <c:pt idx="31">
                  <c:v>18194.740000000002</c:v>
                </c:pt>
                <c:pt idx="32">
                  <c:v>19354.23</c:v>
                </c:pt>
                <c:pt idx="33">
                  <c:v>18122.52</c:v>
                </c:pt>
                <c:pt idx="34">
                  <c:v>20094.189999999999</c:v>
                </c:pt>
                <c:pt idx="35">
                  <c:v>23388.03</c:v>
                </c:pt>
                <c:pt idx="36">
                  <c:v>26978.34</c:v>
                </c:pt>
                <c:pt idx="37">
                  <c:v>25543.040000000001</c:v>
                </c:pt>
                <c:pt idx="38">
                  <c:v>38640.93</c:v>
                </c:pt>
                <c:pt idx="39">
                  <c:v>34238.879999999997</c:v>
                </c:pt>
                <c:pt idx="40">
                  <c:v>19549.39</c:v>
                </c:pt>
                <c:pt idx="41">
                  <c:v>19552.84</c:v>
                </c:pt>
                <c:pt idx="42">
                  <c:v>18820.29</c:v>
                </c:pt>
                <c:pt idx="43">
                  <c:v>22517.56</c:v>
                </c:pt>
                <c:pt idx="44">
                  <c:v>31497.65</c:v>
                </c:pt>
                <c:pt idx="45">
                  <c:v>44912.86</c:v>
                </c:pt>
                <c:pt idx="46">
                  <c:v>55931.23</c:v>
                </c:pt>
                <c:pt idx="47">
                  <c:v>19124.580000000002</c:v>
                </c:pt>
                <c:pt idx="48">
                  <c:v>15984.24</c:v>
                </c:pt>
                <c:pt idx="49">
                  <c:v>17359.7</c:v>
                </c:pt>
                <c:pt idx="50">
                  <c:v>17341.47</c:v>
                </c:pt>
                <c:pt idx="51">
                  <c:v>18461.18</c:v>
                </c:pt>
                <c:pt idx="52">
                  <c:v>21665.759999999998</c:v>
                </c:pt>
                <c:pt idx="53">
                  <c:v>37887.17</c:v>
                </c:pt>
                <c:pt idx="54">
                  <c:v>46845.87</c:v>
                </c:pt>
                <c:pt idx="55">
                  <c:v>19363.830000000002</c:v>
                </c:pt>
                <c:pt idx="56">
                  <c:v>20327.61</c:v>
                </c:pt>
                <c:pt idx="57">
                  <c:v>21280.400000000001</c:v>
                </c:pt>
                <c:pt idx="58">
                  <c:v>20334.23</c:v>
                </c:pt>
                <c:pt idx="59">
                  <c:v>20881.099999999999</c:v>
                </c:pt>
                <c:pt idx="60">
                  <c:v>20398.09</c:v>
                </c:pt>
                <c:pt idx="61">
                  <c:v>23873.79</c:v>
                </c:pt>
                <c:pt idx="62">
                  <c:v>28762.37</c:v>
                </c:pt>
                <c:pt idx="63">
                  <c:v>50510.31</c:v>
                </c:pt>
                <c:pt idx="64">
                  <c:v>41512.39</c:v>
                </c:pt>
                <c:pt idx="65">
                  <c:v>20138.189999999999</c:v>
                </c:pt>
                <c:pt idx="66">
                  <c:v>17235.150000000001</c:v>
                </c:pt>
                <c:pt idx="67">
                  <c:v>15136.78</c:v>
                </c:pt>
                <c:pt idx="68">
                  <c:v>15741.6</c:v>
                </c:pt>
                <c:pt idx="69">
                  <c:v>16434.150000000001</c:v>
                </c:pt>
                <c:pt idx="70">
                  <c:v>15883.52</c:v>
                </c:pt>
                <c:pt idx="71">
                  <c:v>14978.09</c:v>
                </c:pt>
                <c:pt idx="72">
                  <c:v>15682.81</c:v>
                </c:pt>
                <c:pt idx="73">
                  <c:v>15363.5</c:v>
                </c:pt>
                <c:pt idx="74">
                  <c:v>16148.87</c:v>
                </c:pt>
                <c:pt idx="75">
                  <c:v>15654.85</c:v>
                </c:pt>
                <c:pt idx="76">
                  <c:v>15766.6</c:v>
                </c:pt>
                <c:pt idx="77">
                  <c:v>15922.41</c:v>
                </c:pt>
                <c:pt idx="78">
                  <c:v>15295.55</c:v>
                </c:pt>
                <c:pt idx="79">
                  <c:v>14539.79</c:v>
                </c:pt>
                <c:pt idx="80">
                  <c:v>14689.24</c:v>
                </c:pt>
                <c:pt idx="81">
                  <c:v>14537.37</c:v>
                </c:pt>
                <c:pt idx="82">
                  <c:v>15277.27</c:v>
                </c:pt>
                <c:pt idx="83">
                  <c:v>17746.68</c:v>
                </c:pt>
                <c:pt idx="84">
                  <c:v>18535.48</c:v>
                </c:pt>
                <c:pt idx="85">
                  <c:v>17859.3</c:v>
                </c:pt>
                <c:pt idx="86">
                  <c:v>18337.68</c:v>
                </c:pt>
                <c:pt idx="87">
                  <c:v>20797.580000000002</c:v>
                </c:pt>
                <c:pt idx="88">
                  <c:v>23077.55</c:v>
                </c:pt>
                <c:pt idx="89">
                  <c:v>23351.8</c:v>
                </c:pt>
                <c:pt idx="90">
                  <c:v>31579.9</c:v>
                </c:pt>
                <c:pt idx="91">
                  <c:v>39886.06</c:v>
                </c:pt>
                <c:pt idx="92">
                  <c:v>18689.54</c:v>
                </c:pt>
                <c:pt idx="93">
                  <c:v>19050.66</c:v>
                </c:pt>
                <c:pt idx="94">
                  <c:v>20911.25</c:v>
                </c:pt>
                <c:pt idx="95">
                  <c:v>25293.49</c:v>
                </c:pt>
                <c:pt idx="96">
                  <c:v>33305.919999999998</c:v>
                </c:pt>
                <c:pt idx="97">
                  <c:v>45773.03</c:v>
                </c:pt>
                <c:pt idx="98">
                  <c:v>46788.75</c:v>
                </c:pt>
                <c:pt idx="99">
                  <c:v>23350.880000000001</c:v>
                </c:pt>
                <c:pt idx="100">
                  <c:v>16567.689999999999</c:v>
                </c:pt>
                <c:pt idx="101">
                  <c:v>16894.400000000001</c:v>
                </c:pt>
                <c:pt idx="102">
                  <c:v>18365.099999999999</c:v>
                </c:pt>
                <c:pt idx="103">
                  <c:v>18378.16</c:v>
                </c:pt>
                <c:pt idx="104">
                  <c:v>23510.49</c:v>
                </c:pt>
                <c:pt idx="105">
                  <c:v>36988.49</c:v>
                </c:pt>
                <c:pt idx="106">
                  <c:v>54060.1</c:v>
                </c:pt>
                <c:pt idx="107">
                  <c:v>20124.22</c:v>
                </c:pt>
                <c:pt idx="108">
                  <c:v>20113.03</c:v>
                </c:pt>
                <c:pt idx="109">
                  <c:v>21140.07</c:v>
                </c:pt>
                <c:pt idx="110">
                  <c:v>22366.880000000001</c:v>
                </c:pt>
                <c:pt idx="111">
                  <c:v>22107.7</c:v>
                </c:pt>
                <c:pt idx="112">
                  <c:v>28952.86</c:v>
                </c:pt>
                <c:pt idx="113">
                  <c:v>57592.12</c:v>
                </c:pt>
                <c:pt idx="114">
                  <c:v>34684.21</c:v>
                </c:pt>
                <c:pt idx="115">
                  <c:v>16976.189999999999</c:v>
                </c:pt>
                <c:pt idx="116">
                  <c:v>16347.6</c:v>
                </c:pt>
                <c:pt idx="117">
                  <c:v>17147.439999999999</c:v>
                </c:pt>
                <c:pt idx="118">
                  <c:v>18164.2</c:v>
                </c:pt>
                <c:pt idx="119">
                  <c:v>18517.79</c:v>
                </c:pt>
                <c:pt idx="120">
                  <c:v>16963.55</c:v>
                </c:pt>
                <c:pt idx="121">
                  <c:v>16065.49</c:v>
                </c:pt>
                <c:pt idx="122">
                  <c:v>17666</c:v>
                </c:pt>
                <c:pt idx="123">
                  <c:v>17558.82</c:v>
                </c:pt>
                <c:pt idx="124">
                  <c:v>16633.41</c:v>
                </c:pt>
                <c:pt idx="125">
                  <c:v>15722.82</c:v>
                </c:pt>
                <c:pt idx="126">
                  <c:v>17823.37</c:v>
                </c:pt>
                <c:pt idx="127">
                  <c:v>16566.18</c:v>
                </c:pt>
                <c:pt idx="128">
                  <c:v>16348.06</c:v>
                </c:pt>
                <c:pt idx="129">
                  <c:v>15731.18</c:v>
                </c:pt>
                <c:pt idx="130">
                  <c:v>16628.310000000001</c:v>
                </c:pt>
                <c:pt idx="131">
                  <c:v>16119.92</c:v>
                </c:pt>
                <c:pt idx="132">
                  <c:v>17330.7</c:v>
                </c:pt>
                <c:pt idx="133">
                  <c:v>16286.4</c:v>
                </c:pt>
                <c:pt idx="134">
                  <c:v>16680.240000000002</c:v>
                </c:pt>
                <c:pt idx="135">
                  <c:v>18322.37</c:v>
                </c:pt>
                <c:pt idx="136">
                  <c:v>19616.22</c:v>
                </c:pt>
                <c:pt idx="137">
                  <c:v>19251.5</c:v>
                </c:pt>
                <c:pt idx="138">
                  <c:v>18947.810000000001</c:v>
                </c:pt>
                <c:pt idx="139">
                  <c:v>21904.47</c:v>
                </c:pt>
                <c:pt idx="140">
                  <c:v>22764.01</c:v>
                </c:pt>
                <c:pt idx="141">
                  <c:v>24185.27</c:v>
                </c:pt>
                <c:pt idx="142">
                  <c:v>27390.81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B2-45D0-A1D1-CC88B70EC060}"/>
            </c:ext>
          </c:extLst>
        </c:ser>
        <c:ser>
          <c:idx val="1"/>
          <c:order val="1"/>
          <c:tx>
            <c:strRef>
              <c:f>P1_Q3_WeightedAverage!$C$1</c:f>
              <c:strCache>
                <c:ptCount val="1"/>
                <c:pt idx="0">
                  <c:v>WeightedAverage(0.5,0.3,0.2)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P1_Q3_WeightedAverage!$C$2:$C$144</c:f>
              <c:numCache>
                <c:formatCode>General</c:formatCode>
                <c:ptCount val="143"/>
                <c:pt idx="3">
                  <c:v>39594.522000000004</c:v>
                </c:pt>
                <c:pt idx="4">
                  <c:v>31388.332999999999</c:v>
                </c:pt>
                <c:pt idx="5">
                  <c:v>25054.122000000003</c:v>
                </c:pt>
                <c:pt idx="6">
                  <c:v>20950.773000000001</c:v>
                </c:pt>
                <c:pt idx="7">
                  <c:v>21746.917000000001</c:v>
                </c:pt>
                <c:pt idx="8">
                  <c:v>23964.274999999998</c:v>
                </c:pt>
                <c:pt idx="9">
                  <c:v>40925.306000000004</c:v>
                </c:pt>
                <c:pt idx="10">
                  <c:v>43903.826000000001</c:v>
                </c:pt>
                <c:pt idx="11">
                  <c:v>33138.438999999998</c:v>
                </c:pt>
                <c:pt idx="12">
                  <c:v>21943.945</c:v>
                </c:pt>
                <c:pt idx="13">
                  <c:v>16640.552</c:v>
                </c:pt>
                <c:pt idx="14">
                  <c:v>16902.573</c:v>
                </c:pt>
                <c:pt idx="15">
                  <c:v>17998.574000000001</c:v>
                </c:pt>
                <c:pt idx="16">
                  <c:v>16547.330000000002</c:v>
                </c:pt>
                <c:pt idx="17">
                  <c:v>16007.475</c:v>
                </c:pt>
                <c:pt idx="18">
                  <c:v>16407.781999999999</c:v>
                </c:pt>
                <c:pt idx="19">
                  <c:v>16702.323</c:v>
                </c:pt>
                <c:pt idx="20">
                  <c:v>16611.038999999997</c:v>
                </c:pt>
                <c:pt idx="21">
                  <c:v>16356.764999999999</c:v>
                </c:pt>
                <c:pt idx="22">
                  <c:v>16308.44</c:v>
                </c:pt>
                <c:pt idx="23">
                  <c:v>17010.065999999999</c:v>
                </c:pt>
                <c:pt idx="24">
                  <c:v>17148.675999999999</c:v>
                </c:pt>
                <c:pt idx="25">
                  <c:v>16363.228999999999</c:v>
                </c:pt>
                <c:pt idx="26">
                  <c:v>15729.213</c:v>
                </c:pt>
                <c:pt idx="27">
                  <c:v>16440.841</c:v>
                </c:pt>
                <c:pt idx="28">
                  <c:v>16097.087</c:v>
                </c:pt>
                <c:pt idx="29">
                  <c:v>16032.667000000001</c:v>
                </c:pt>
                <c:pt idx="30">
                  <c:v>15726.254000000001</c:v>
                </c:pt>
                <c:pt idx="31">
                  <c:v>16007.076999999999</c:v>
                </c:pt>
                <c:pt idx="32">
                  <c:v>17128.678</c:v>
                </c:pt>
                <c:pt idx="33">
                  <c:v>18383.893</c:v>
                </c:pt>
                <c:pt idx="34">
                  <c:v>18506.476999999999</c:v>
                </c:pt>
                <c:pt idx="35">
                  <c:v>19354.697</c:v>
                </c:pt>
                <c:pt idx="36">
                  <c:v>21346.775999999998</c:v>
                </c:pt>
                <c:pt idx="37">
                  <c:v>24524.416999999998</c:v>
                </c:pt>
                <c:pt idx="38">
                  <c:v>25542.628000000001</c:v>
                </c:pt>
                <c:pt idx="39">
                  <c:v>32379.045000000002</c:v>
                </c:pt>
                <c:pt idx="40">
                  <c:v>33820.326999999997</c:v>
                </c:pt>
                <c:pt idx="41">
                  <c:v>27774.544999999998</c:v>
                </c:pt>
                <c:pt idx="42">
                  <c:v>22489.012999999999</c:v>
                </c:pt>
                <c:pt idx="43">
                  <c:v>19185.875</c:v>
                </c:pt>
                <c:pt idx="44">
                  <c:v>20815.435000000001</c:v>
                </c:pt>
                <c:pt idx="45">
                  <c:v>26268.151000000002</c:v>
                </c:pt>
                <c:pt idx="46">
                  <c:v>36409.237000000001</c:v>
                </c:pt>
                <c:pt idx="47">
                  <c:v>47739.002999999997</c:v>
                </c:pt>
                <c:pt idx="48">
                  <c:v>35324.231</c:v>
                </c:pt>
                <c:pt idx="49">
                  <c:v>24915.74</c:v>
                </c:pt>
                <c:pt idx="50">
                  <c:v>17300.038</c:v>
                </c:pt>
                <c:pt idx="51">
                  <c:v>17075.493000000002</c:v>
                </c:pt>
                <c:pt idx="52">
                  <c:v>17904.970999999998</c:v>
                </c:pt>
                <c:pt idx="53">
                  <c:v>19839.528000000002</c:v>
                </c:pt>
                <c:pt idx="54">
                  <c:v>29135.548999999999</c:v>
                </c:pt>
                <c:pt idx="55">
                  <c:v>39122.238000000005</c:v>
                </c:pt>
                <c:pt idx="56">
                  <c:v>31313.11</c:v>
                </c:pt>
                <c:pt idx="57">
                  <c:v>25342.128000000004</c:v>
                </c:pt>
                <c:pt idx="58">
                  <c:v>20611.249</c:v>
                </c:pt>
                <c:pt idx="59">
                  <c:v>20616.757000000001</c:v>
                </c:pt>
                <c:pt idx="60">
                  <c:v>20796.899000000001</c:v>
                </c:pt>
                <c:pt idx="61">
                  <c:v>20530.221000000001</c:v>
                </c:pt>
                <c:pt idx="62">
                  <c:v>22232.542000000001</c:v>
                </c:pt>
                <c:pt idx="63">
                  <c:v>25622.940000000002</c:v>
                </c:pt>
                <c:pt idx="64">
                  <c:v>38658.623999999996</c:v>
                </c:pt>
                <c:pt idx="65">
                  <c:v>41661.762000000002</c:v>
                </c:pt>
                <c:pt idx="66">
                  <c:v>32624.873999999996</c:v>
                </c:pt>
                <c:pt idx="67">
                  <c:v>22961.510000000002</c:v>
                </c:pt>
                <c:pt idx="68">
                  <c:v>16766.573</c:v>
                </c:pt>
                <c:pt idx="69">
                  <c:v>15858.864</c:v>
                </c:pt>
                <c:pt idx="70">
                  <c:v>15966.911</c:v>
                </c:pt>
                <c:pt idx="71">
                  <c:v>16020.325000000001</c:v>
                </c:pt>
                <c:pt idx="72">
                  <c:v>15540.930999999999</c:v>
                </c:pt>
                <c:pt idx="73">
                  <c:v>15511.535999999998</c:v>
                </c:pt>
                <c:pt idx="74">
                  <c:v>15382.211000000001</c:v>
                </c:pt>
                <c:pt idx="75">
                  <c:v>15820.047</c:v>
                </c:pt>
                <c:pt idx="76">
                  <c:v>15744.786</c:v>
                </c:pt>
                <c:pt idx="77">
                  <c:v>15809.529000000002</c:v>
                </c:pt>
                <c:pt idx="78">
                  <c:v>15822.154999999999</c:v>
                </c:pt>
                <c:pt idx="79">
                  <c:v>15577.817999999999</c:v>
                </c:pt>
                <c:pt idx="80">
                  <c:v>15043.042000000001</c:v>
                </c:pt>
                <c:pt idx="81">
                  <c:v>14765.667000000001</c:v>
                </c:pt>
                <c:pt idx="82">
                  <c:v>14583.415000000001</c:v>
                </c:pt>
                <c:pt idx="83">
                  <c:v>14937.694000000001</c:v>
                </c:pt>
                <c:pt idx="84">
                  <c:v>16363.995000000001</c:v>
                </c:pt>
                <c:pt idx="85">
                  <c:v>17647.198</c:v>
                </c:pt>
                <c:pt idx="86">
                  <c:v>18039.629999999997</c:v>
                </c:pt>
                <c:pt idx="87">
                  <c:v>18233.726000000002</c:v>
                </c:pt>
                <c:pt idx="88">
                  <c:v>19471.954000000002</c:v>
                </c:pt>
                <c:pt idx="89">
                  <c:v>21445.584999999999</c:v>
                </c:pt>
                <c:pt idx="90">
                  <c:v>22758.681</c:v>
                </c:pt>
                <c:pt idx="91">
                  <c:v>27411</c:v>
                </c:pt>
                <c:pt idx="92">
                  <c:v>34087.360000000001</c:v>
                </c:pt>
                <c:pt idx="93">
                  <c:v>27626.567999999999</c:v>
                </c:pt>
                <c:pt idx="94">
                  <c:v>23109.403999999999</c:v>
                </c:pt>
                <c:pt idx="95">
                  <c:v>19908.731</c:v>
                </c:pt>
                <c:pt idx="96">
                  <c:v>22730.252000000004</c:v>
                </c:pt>
                <c:pt idx="97">
                  <c:v>28423.256999999998</c:v>
                </c:pt>
                <c:pt idx="98">
                  <c:v>37936.989000000001</c:v>
                </c:pt>
                <c:pt idx="99">
                  <c:v>43787.468000000001</c:v>
                </c:pt>
                <c:pt idx="100">
                  <c:v>34866.671000000002</c:v>
                </c:pt>
                <c:pt idx="101">
                  <c:v>24646.859</c:v>
                </c:pt>
                <c:pt idx="102">
                  <c:v>18087.683000000001</c:v>
                </c:pt>
                <c:pt idx="103">
                  <c:v>17564.407999999999</c:v>
                </c:pt>
                <c:pt idx="104">
                  <c:v>18077.490000000002</c:v>
                </c:pt>
                <c:pt idx="105">
                  <c:v>20941.713</c:v>
                </c:pt>
                <c:pt idx="106">
                  <c:v>29223.024000000001</c:v>
                </c:pt>
                <c:pt idx="107">
                  <c:v>42828.694999999992</c:v>
                </c:pt>
                <c:pt idx="108">
                  <c:v>33677.838000000003</c:v>
                </c:pt>
                <c:pt idx="109">
                  <c:v>26905.800999999999</c:v>
                </c:pt>
                <c:pt idx="110">
                  <c:v>20628.788</c:v>
                </c:pt>
                <c:pt idx="111">
                  <c:v>21548.066999999999</c:v>
                </c:pt>
                <c:pt idx="112">
                  <c:v>21991.928</c:v>
                </c:pt>
                <c:pt idx="113">
                  <c:v>25582.116000000002</c:v>
                </c:pt>
                <c:pt idx="114">
                  <c:v>41903.458000000006</c:v>
                </c:pt>
                <c:pt idx="115">
                  <c:v>40410.312999999995</c:v>
                </c:pt>
                <c:pt idx="116">
                  <c:v>30411.781999999999</c:v>
                </c:pt>
                <c:pt idx="117">
                  <c:v>20203.499</c:v>
                </c:pt>
                <c:pt idx="118">
                  <c:v>16873.238000000001</c:v>
                </c:pt>
                <c:pt idx="119">
                  <c:v>17495.851999999999</c:v>
                </c:pt>
                <c:pt idx="120">
                  <c:v>18137.643</c:v>
                </c:pt>
                <c:pt idx="121">
                  <c:v>17669.952000000001</c:v>
                </c:pt>
                <c:pt idx="122">
                  <c:v>16825.367999999999</c:v>
                </c:pt>
                <c:pt idx="123">
                  <c:v>17045.357</c:v>
                </c:pt>
                <c:pt idx="124">
                  <c:v>17292.307999999997</c:v>
                </c:pt>
                <c:pt idx="125">
                  <c:v>17117.550999999999</c:v>
                </c:pt>
                <c:pt idx="126">
                  <c:v>16363.197</c:v>
                </c:pt>
                <c:pt idx="127">
                  <c:v>16955.213</c:v>
                </c:pt>
                <c:pt idx="128">
                  <c:v>16774.665000000001</c:v>
                </c:pt>
                <c:pt idx="129">
                  <c:v>16708.558000000001</c:v>
                </c:pt>
                <c:pt idx="130">
                  <c:v>16083.244000000001</c:v>
                </c:pt>
                <c:pt idx="131">
                  <c:v>16303.121000000003</c:v>
                </c:pt>
                <c:pt idx="132">
                  <c:v>16194.689000000002</c:v>
                </c:pt>
                <c:pt idx="133">
                  <c:v>16826.988000000001</c:v>
                </c:pt>
                <c:pt idx="134">
                  <c:v>16566.394</c:v>
                </c:pt>
                <c:pt idx="135">
                  <c:v>16692.18</c:v>
                </c:pt>
                <c:pt idx="136">
                  <c:v>17422.537</c:v>
                </c:pt>
                <c:pt idx="137">
                  <c:v>18640.868999999999</c:v>
                </c:pt>
                <c:pt idx="138">
                  <c:v>19175.09</c:v>
                </c:pt>
                <c:pt idx="139">
                  <c:v>19172.599000000002</c:v>
                </c:pt>
                <c:pt idx="140">
                  <c:v>20486.878000000001</c:v>
                </c:pt>
                <c:pt idx="141">
                  <c:v>21742.907999999999</c:v>
                </c:pt>
                <c:pt idx="142">
                  <c:v>23302.732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B2-45D0-A1D1-CC88B70EC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4601936"/>
        <c:axId val="1816035600"/>
      </c:lineChart>
      <c:catAx>
        <c:axId val="195460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035600"/>
        <c:crosses val="autoZero"/>
        <c:auto val="1"/>
        <c:lblAlgn val="ctr"/>
        <c:lblOffset val="100"/>
        <c:noMultiLvlLbl val="0"/>
      </c:catAx>
      <c:valAx>
        <c:axId val="181603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60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Actual weekly sales Vs Exponential</a:t>
            </a:r>
            <a:r>
              <a:rPr lang="en-US" baseline="0"/>
              <a:t> Smoothing Forecasting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P1_Q4_ExponentialSmoothing!$B$1</c:f>
              <c:strCache>
                <c:ptCount val="1"/>
                <c:pt idx="0">
                  <c:v>Weekly_Sales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P1_Q4_ExponentialSmoothing!$B$2:$B$144</c:f>
              <c:numCache>
                <c:formatCode>General</c:formatCode>
                <c:ptCount val="143"/>
                <c:pt idx="0">
                  <c:v>24924.5</c:v>
                </c:pt>
                <c:pt idx="1">
                  <c:v>46039.49</c:v>
                </c:pt>
                <c:pt idx="2">
                  <c:v>41595.550000000003</c:v>
                </c:pt>
                <c:pt idx="3">
                  <c:v>19403.54</c:v>
                </c:pt>
                <c:pt idx="4">
                  <c:v>21827.9</c:v>
                </c:pt>
                <c:pt idx="5">
                  <c:v>21043.39</c:v>
                </c:pt>
                <c:pt idx="6">
                  <c:v>22136.639999999999</c:v>
                </c:pt>
                <c:pt idx="7">
                  <c:v>26229.21</c:v>
                </c:pt>
                <c:pt idx="8">
                  <c:v>57258.43</c:v>
                </c:pt>
                <c:pt idx="9">
                  <c:v>42960.91</c:v>
                </c:pt>
                <c:pt idx="10">
                  <c:v>17596.96</c:v>
                </c:pt>
                <c:pt idx="11">
                  <c:v>16145.35</c:v>
                </c:pt>
                <c:pt idx="12">
                  <c:v>16555.11</c:v>
                </c:pt>
                <c:pt idx="13">
                  <c:v>17413.939999999999</c:v>
                </c:pt>
                <c:pt idx="14">
                  <c:v>18926.740000000002</c:v>
                </c:pt>
                <c:pt idx="15">
                  <c:v>14773.04</c:v>
                </c:pt>
                <c:pt idx="16">
                  <c:v>15580.43</c:v>
                </c:pt>
                <c:pt idx="17">
                  <c:v>17558.09</c:v>
                </c:pt>
                <c:pt idx="18">
                  <c:v>16637.62</c:v>
                </c:pt>
                <c:pt idx="19">
                  <c:v>16216.27</c:v>
                </c:pt>
                <c:pt idx="20">
                  <c:v>16328.72</c:v>
                </c:pt>
                <c:pt idx="21">
                  <c:v>16333.14</c:v>
                </c:pt>
                <c:pt idx="22">
                  <c:v>17688.759999999998</c:v>
                </c:pt>
                <c:pt idx="23">
                  <c:v>17150.84</c:v>
                </c:pt>
                <c:pt idx="24">
                  <c:v>15360.45</c:v>
                </c:pt>
                <c:pt idx="25">
                  <c:v>15381.82</c:v>
                </c:pt>
                <c:pt idx="26">
                  <c:v>17508.41</c:v>
                </c:pt>
                <c:pt idx="27">
                  <c:v>15536.4</c:v>
                </c:pt>
                <c:pt idx="28">
                  <c:v>15740.13</c:v>
                </c:pt>
                <c:pt idx="29">
                  <c:v>15793.87</c:v>
                </c:pt>
                <c:pt idx="30">
                  <c:v>16241.78</c:v>
                </c:pt>
                <c:pt idx="31">
                  <c:v>18194.740000000002</c:v>
                </c:pt>
                <c:pt idx="32">
                  <c:v>19354.23</c:v>
                </c:pt>
                <c:pt idx="33">
                  <c:v>18122.52</c:v>
                </c:pt>
                <c:pt idx="34">
                  <c:v>20094.189999999999</c:v>
                </c:pt>
                <c:pt idx="35">
                  <c:v>23388.03</c:v>
                </c:pt>
                <c:pt idx="36">
                  <c:v>26978.34</c:v>
                </c:pt>
                <c:pt idx="37">
                  <c:v>25543.040000000001</c:v>
                </c:pt>
                <c:pt idx="38">
                  <c:v>38640.93</c:v>
                </c:pt>
                <c:pt idx="39">
                  <c:v>34238.879999999997</c:v>
                </c:pt>
                <c:pt idx="40">
                  <c:v>19549.39</c:v>
                </c:pt>
                <c:pt idx="41">
                  <c:v>19552.84</c:v>
                </c:pt>
                <c:pt idx="42">
                  <c:v>18820.29</c:v>
                </c:pt>
                <c:pt idx="43">
                  <c:v>22517.56</c:v>
                </c:pt>
                <c:pt idx="44">
                  <c:v>31497.65</c:v>
                </c:pt>
                <c:pt idx="45">
                  <c:v>44912.86</c:v>
                </c:pt>
                <c:pt idx="46">
                  <c:v>55931.23</c:v>
                </c:pt>
                <c:pt idx="47">
                  <c:v>19124.580000000002</c:v>
                </c:pt>
                <c:pt idx="48">
                  <c:v>15984.24</c:v>
                </c:pt>
                <c:pt idx="49">
                  <c:v>17359.7</c:v>
                </c:pt>
                <c:pt idx="50">
                  <c:v>17341.47</c:v>
                </c:pt>
                <c:pt idx="51">
                  <c:v>18461.18</c:v>
                </c:pt>
                <c:pt idx="52">
                  <c:v>21665.759999999998</c:v>
                </c:pt>
                <c:pt idx="53">
                  <c:v>37887.17</c:v>
                </c:pt>
                <c:pt idx="54">
                  <c:v>46845.87</c:v>
                </c:pt>
                <c:pt idx="55">
                  <c:v>19363.830000000002</c:v>
                </c:pt>
                <c:pt idx="56">
                  <c:v>20327.61</c:v>
                </c:pt>
                <c:pt idx="57">
                  <c:v>21280.400000000001</c:v>
                </c:pt>
                <c:pt idx="58">
                  <c:v>20334.23</c:v>
                </c:pt>
                <c:pt idx="59">
                  <c:v>20881.099999999999</c:v>
                </c:pt>
                <c:pt idx="60">
                  <c:v>20398.09</c:v>
                </c:pt>
                <c:pt idx="61">
                  <c:v>23873.79</c:v>
                </c:pt>
                <c:pt idx="62">
                  <c:v>28762.37</c:v>
                </c:pt>
                <c:pt idx="63">
                  <c:v>50510.31</c:v>
                </c:pt>
                <c:pt idx="64">
                  <c:v>41512.39</c:v>
                </c:pt>
                <c:pt idx="65">
                  <c:v>20138.189999999999</c:v>
                </c:pt>
                <c:pt idx="66">
                  <c:v>17235.150000000001</c:v>
                </c:pt>
                <c:pt idx="67">
                  <c:v>15136.78</c:v>
                </c:pt>
                <c:pt idx="68">
                  <c:v>15741.6</c:v>
                </c:pt>
                <c:pt idx="69">
                  <c:v>16434.150000000001</c:v>
                </c:pt>
                <c:pt idx="70">
                  <c:v>15883.52</c:v>
                </c:pt>
                <c:pt idx="71">
                  <c:v>14978.09</c:v>
                </c:pt>
                <c:pt idx="72">
                  <c:v>15682.81</c:v>
                </c:pt>
                <c:pt idx="73">
                  <c:v>15363.5</c:v>
                </c:pt>
                <c:pt idx="74">
                  <c:v>16148.87</c:v>
                </c:pt>
                <c:pt idx="75">
                  <c:v>15654.85</c:v>
                </c:pt>
                <c:pt idx="76">
                  <c:v>15766.6</c:v>
                </c:pt>
                <c:pt idx="77">
                  <c:v>15922.41</c:v>
                </c:pt>
                <c:pt idx="78">
                  <c:v>15295.55</c:v>
                </c:pt>
                <c:pt idx="79">
                  <c:v>14539.79</c:v>
                </c:pt>
                <c:pt idx="80">
                  <c:v>14689.24</c:v>
                </c:pt>
                <c:pt idx="81">
                  <c:v>14537.37</c:v>
                </c:pt>
                <c:pt idx="82">
                  <c:v>15277.27</c:v>
                </c:pt>
                <c:pt idx="83">
                  <c:v>17746.68</c:v>
                </c:pt>
                <c:pt idx="84">
                  <c:v>18535.48</c:v>
                </c:pt>
                <c:pt idx="85">
                  <c:v>17859.3</c:v>
                </c:pt>
                <c:pt idx="86">
                  <c:v>18337.68</c:v>
                </c:pt>
                <c:pt idx="87">
                  <c:v>20797.580000000002</c:v>
                </c:pt>
                <c:pt idx="88">
                  <c:v>23077.55</c:v>
                </c:pt>
                <c:pt idx="89">
                  <c:v>23351.8</c:v>
                </c:pt>
                <c:pt idx="90">
                  <c:v>31579.9</c:v>
                </c:pt>
                <c:pt idx="91">
                  <c:v>39886.06</c:v>
                </c:pt>
                <c:pt idx="92">
                  <c:v>18689.54</c:v>
                </c:pt>
                <c:pt idx="93">
                  <c:v>19050.66</c:v>
                </c:pt>
                <c:pt idx="94">
                  <c:v>20911.25</c:v>
                </c:pt>
                <c:pt idx="95">
                  <c:v>25293.49</c:v>
                </c:pt>
                <c:pt idx="96">
                  <c:v>33305.919999999998</c:v>
                </c:pt>
                <c:pt idx="97">
                  <c:v>45773.03</c:v>
                </c:pt>
                <c:pt idx="98">
                  <c:v>46788.75</c:v>
                </c:pt>
                <c:pt idx="99">
                  <c:v>23350.880000000001</c:v>
                </c:pt>
                <c:pt idx="100">
                  <c:v>16567.689999999999</c:v>
                </c:pt>
                <c:pt idx="101">
                  <c:v>16894.400000000001</c:v>
                </c:pt>
                <c:pt idx="102">
                  <c:v>18365.099999999999</c:v>
                </c:pt>
                <c:pt idx="103">
                  <c:v>18378.16</c:v>
                </c:pt>
                <c:pt idx="104">
                  <c:v>23510.49</c:v>
                </c:pt>
                <c:pt idx="105">
                  <c:v>36988.49</c:v>
                </c:pt>
                <c:pt idx="106">
                  <c:v>54060.1</c:v>
                </c:pt>
                <c:pt idx="107">
                  <c:v>20124.22</c:v>
                </c:pt>
                <c:pt idx="108">
                  <c:v>20113.03</c:v>
                </c:pt>
                <c:pt idx="109">
                  <c:v>21140.07</c:v>
                </c:pt>
                <c:pt idx="110">
                  <c:v>22366.880000000001</c:v>
                </c:pt>
                <c:pt idx="111">
                  <c:v>22107.7</c:v>
                </c:pt>
                <c:pt idx="112">
                  <c:v>28952.86</c:v>
                </c:pt>
                <c:pt idx="113">
                  <c:v>57592.12</c:v>
                </c:pt>
                <c:pt idx="114">
                  <c:v>34684.21</c:v>
                </c:pt>
                <c:pt idx="115">
                  <c:v>16976.189999999999</c:v>
                </c:pt>
                <c:pt idx="116">
                  <c:v>16347.6</c:v>
                </c:pt>
                <c:pt idx="117">
                  <c:v>17147.439999999999</c:v>
                </c:pt>
                <c:pt idx="118">
                  <c:v>18164.2</c:v>
                </c:pt>
                <c:pt idx="119">
                  <c:v>18517.79</c:v>
                </c:pt>
                <c:pt idx="120">
                  <c:v>16963.55</c:v>
                </c:pt>
                <c:pt idx="121">
                  <c:v>16065.49</c:v>
                </c:pt>
                <c:pt idx="122">
                  <c:v>17666</c:v>
                </c:pt>
                <c:pt idx="123">
                  <c:v>17558.82</c:v>
                </c:pt>
                <c:pt idx="124">
                  <c:v>16633.41</c:v>
                </c:pt>
                <c:pt idx="125">
                  <c:v>15722.82</c:v>
                </c:pt>
                <c:pt idx="126">
                  <c:v>17823.37</c:v>
                </c:pt>
                <c:pt idx="127">
                  <c:v>16566.18</c:v>
                </c:pt>
                <c:pt idx="128">
                  <c:v>16348.06</c:v>
                </c:pt>
                <c:pt idx="129">
                  <c:v>15731.18</c:v>
                </c:pt>
                <c:pt idx="130">
                  <c:v>16628.310000000001</c:v>
                </c:pt>
                <c:pt idx="131">
                  <c:v>16119.92</c:v>
                </c:pt>
                <c:pt idx="132">
                  <c:v>17330.7</c:v>
                </c:pt>
                <c:pt idx="133">
                  <c:v>16286.4</c:v>
                </c:pt>
                <c:pt idx="134">
                  <c:v>16680.240000000002</c:v>
                </c:pt>
                <c:pt idx="135">
                  <c:v>18322.37</c:v>
                </c:pt>
                <c:pt idx="136">
                  <c:v>19616.22</c:v>
                </c:pt>
                <c:pt idx="137">
                  <c:v>19251.5</c:v>
                </c:pt>
                <c:pt idx="138">
                  <c:v>18947.810000000001</c:v>
                </c:pt>
                <c:pt idx="139">
                  <c:v>21904.47</c:v>
                </c:pt>
                <c:pt idx="140">
                  <c:v>22764.01</c:v>
                </c:pt>
                <c:pt idx="141">
                  <c:v>24185.27</c:v>
                </c:pt>
                <c:pt idx="142">
                  <c:v>27390.81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1C-4281-84BD-F0644DFDBA75}"/>
            </c:ext>
          </c:extLst>
        </c:ser>
        <c:ser>
          <c:idx val="1"/>
          <c:order val="1"/>
          <c:tx>
            <c:strRef>
              <c:f>P1_Q4_ExponentialSmoothing!$C$1</c:f>
              <c:strCache>
                <c:ptCount val="1"/>
                <c:pt idx="0">
                  <c:v>Exponential Smoothing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P1_Q4_ExponentialSmoothing!$C$2:$C$144</c:f>
              <c:numCache>
                <c:formatCode>General</c:formatCode>
                <c:ptCount val="143"/>
                <c:pt idx="1">
                  <c:v>24924.5</c:v>
                </c:pt>
                <c:pt idx="2">
                  <c:v>35481.994999999995</c:v>
                </c:pt>
                <c:pt idx="3">
                  <c:v>38538.772499999999</c:v>
                </c:pt>
                <c:pt idx="4">
                  <c:v>28971.15625</c:v>
                </c:pt>
                <c:pt idx="5">
                  <c:v>25399.528125000001</c:v>
                </c:pt>
                <c:pt idx="6">
                  <c:v>23221.459062499998</c:v>
                </c:pt>
                <c:pt idx="7">
                  <c:v>22679.049531249999</c:v>
                </c:pt>
                <c:pt idx="8">
                  <c:v>24454.129765624999</c:v>
                </c:pt>
                <c:pt idx="9">
                  <c:v>40856.279882812494</c:v>
                </c:pt>
                <c:pt idx="10">
                  <c:v>41908.594941406249</c:v>
                </c:pt>
                <c:pt idx="11">
                  <c:v>29752.777470703124</c:v>
                </c:pt>
                <c:pt idx="12">
                  <c:v>22949.063735351563</c:v>
                </c:pt>
                <c:pt idx="13">
                  <c:v>19752.086867675782</c:v>
                </c:pt>
                <c:pt idx="14">
                  <c:v>18583.013433837892</c:v>
                </c:pt>
                <c:pt idx="15">
                  <c:v>18754.876716918945</c:v>
                </c:pt>
                <c:pt idx="16">
                  <c:v>16763.958358459473</c:v>
                </c:pt>
                <c:pt idx="17">
                  <c:v>16172.194179229737</c:v>
                </c:pt>
                <c:pt idx="18">
                  <c:v>16865.14208961487</c:v>
                </c:pt>
                <c:pt idx="19">
                  <c:v>16751.381044807436</c:v>
                </c:pt>
                <c:pt idx="20">
                  <c:v>16483.82552240372</c:v>
                </c:pt>
                <c:pt idx="21">
                  <c:v>16406.272761201861</c:v>
                </c:pt>
                <c:pt idx="22">
                  <c:v>16369.70638060093</c:v>
                </c:pt>
                <c:pt idx="23">
                  <c:v>17029.233190300463</c:v>
                </c:pt>
                <c:pt idx="24">
                  <c:v>17090.036595150232</c:v>
                </c:pt>
                <c:pt idx="25">
                  <c:v>16225.243297575116</c:v>
                </c:pt>
                <c:pt idx="26">
                  <c:v>15803.531648787557</c:v>
                </c:pt>
                <c:pt idx="27">
                  <c:v>16655.970824393778</c:v>
                </c:pt>
                <c:pt idx="28">
                  <c:v>16096.18541219689</c:v>
                </c:pt>
                <c:pt idx="29">
                  <c:v>15918.157706098445</c:v>
                </c:pt>
                <c:pt idx="30">
                  <c:v>15856.013853049222</c:v>
                </c:pt>
                <c:pt idx="31">
                  <c:v>16048.896926524612</c:v>
                </c:pt>
                <c:pt idx="32">
                  <c:v>17121.818463262309</c:v>
                </c:pt>
                <c:pt idx="33">
                  <c:v>18238.024231631156</c:v>
                </c:pt>
                <c:pt idx="34">
                  <c:v>18180.272115815576</c:v>
                </c:pt>
                <c:pt idx="35">
                  <c:v>19137.231057907789</c:v>
                </c:pt>
                <c:pt idx="36">
                  <c:v>21262.630528953894</c:v>
                </c:pt>
                <c:pt idx="37">
                  <c:v>24120.485264476949</c:v>
                </c:pt>
                <c:pt idx="38">
                  <c:v>24831.762632238475</c:v>
                </c:pt>
                <c:pt idx="39">
                  <c:v>31736.346316119238</c:v>
                </c:pt>
                <c:pt idx="40">
                  <c:v>32987.613158059619</c:v>
                </c:pt>
                <c:pt idx="41">
                  <c:v>26268.501579029809</c:v>
                </c:pt>
                <c:pt idx="42">
                  <c:v>22910.670789514905</c:v>
                </c:pt>
                <c:pt idx="43">
                  <c:v>20865.480394757455</c:v>
                </c:pt>
                <c:pt idx="44">
                  <c:v>21691.520197378726</c:v>
                </c:pt>
                <c:pt idx="45">
                  <c:v>26594.585098689364</c:v>
                </c:pt>
                <c:pt idx="46">
                  <c:v>35753.722549344682</c:v>
                </c:pt>
                <c:pt idx="47">
                  <c:v>45842.476274672343</c:v>
                </c:pt>
                <c:pt idx="48">
                  <c:v>32483.528137336172</c:v>
                </c:pt>
                <c:pt idx="49">
                  <c:v>24233.884068668085</c:v>
                </c:pt>
                <c:pt idx="50">
                  <c:v>20796.792034334045</c:v>
                </c:pt>
                <c:pt idx="51">
                  <c:v>19069.131017167023</c:v>
                </c:pt>
                <c:pt idx="52">
                  <c:v>18765.155508583513</c:v>
                </c:pt>
                <c:pt idx="53">
                  <c:v>20215.457754291754</c:v>
                </c:pt>
                <c:pt idx="54">
                  <c:v>29051.313877145876</c:v>
                </c:pt>
                <c:pt idx="55">
                  <c:v>37948.591938572936</c:v>
                </c:pt>
                <c:pt idx="56">
                  <c:v>28656.210969286469</c:v>
                </c:pt>
                <c:pt idx="57">
                  <c:v>24491.910484643235</c:v>
                </c:pt>
                <c:pt idx="58">
                  <c:v>22886.15524232162</c:v>
                </c:pt>
                <c:pt idx="59">
                  <c:v>21610.192621160808</c:v>
                </c:pt>
                <c:pt idx="60">
                  <c:v>21245.646310580403</c:v>
                </c:pt>
                <c:pt idx="61">
                  <c:v>20821.868155290202</c:v>
                </c:pt>
                <c:pt idx="62">
                  <c:v>22347.829077645103</c:v>
                </c:pt>
                <c:pt idx="63">
                  <c:v>25555.099538822549</c:v>
                </c:pt>
                <c:pt idx="64">
                  <c:v>38032.70476941127</c:v>
                </c:pt>
                <c:pt idx="65">
                  <c:v>39772.547384705635</c:v>
                </c:pt>
                <c:pt idx="66">
                  <c:v>29955.368692352815</c:v>
                </c:pt>
                <c:pt idx="67">
                  <c:v>23595.259346176408</c:v>
                </c:pt>
                <c:pt idx="68">
                  <c:v>19366.019673088205</c:v>
                </c:pt>
                <c:pt idx="69">
                  <c:v>17553.809836544104</c:v>
                </c:pt>
                <c:pt idx="70">
                  <c:v>16993.979918272053</c:v>
                </c:pt>
                <c:pt idx="71">
                  <c:v>16438.749959136025</c:v>
                </c:pt>
                <c:pt idx="72">
                  <c:v>15708.419979568012</c:v>
                </c:pt>
                <c:pt idx="73">
                  <c:v>15695.614989784006</c:v>
                </c:pt>
                <c:pt idx="74">
                  <c:v>15529.557494892004</c:v>
                </c:pt>
                <c:pt idx="75">
                  <c:v>15839.213747446003</c:v>
                </c:pt>
                <c:pt idx="76">
                  <c:v>15747.031873723001</c:v>
                </c:pt>
                <c:pt idx="77">
                  <c:v>15756.815936861502</c:v>
                </c:pt>
                <c:pt idx="78">
                  <c:v>15839.612968430751</c:v>
                </c:pt>
                <c:pt idx="79">
                  <c:v>15567.581484215374</c:v>
                </c:pt>
                <c:pt idx="80">
                  <c:v>15053.685742107687</c:v>
                </c:pt>
                <c:pt idx="81">
                  <c:v>14871.462871053844</c:v>
                </c:pt>
                <c:pt idx="82">
                  <c:v>14704.416435526922</c:v>
                </c:pt>
                <c:pt idx="83">
                  <c:v>14990.84321776346</c:v>
                </c:pt>
                <c:pt idx="84">
                  <c:v>16368.76160888173</c:v>
                </c:pt>
                <c:pt idx="85">
                  <c:v>17452.120804440863</c:v>
                </c:pt>
                <c:pt idx="86">
                  <c:v>17655.710402220429</c:v>
                </c:pt>
                <c:pt idx="87">
                  <c:v>17996.695201110215</c:v>
                </c:pt>
                <c:pt idx="88">
                  <c:v>19397.137600555106</c:v>
                </c:pt>
                <c:pt idx="89">
                  <c:v>21237.343800277551</c:v>
                </c:pt>
                <c:pt idx="90">
                  <c:v>22294.571900138777</c:v>
                </c:pt>
                <c:pt idx="91">
                  <c:v>26937.235950069389</c:v>
                </c:pt>
                <c:pt idx="92">
                  <c:v>33411.647975034692</c:v>
                </c:pt>
                <c:pt idx="93">
                  <c:v>26050.593987517346</c:v>
                </c:pt>
                <c:pt idx="94">
                  <c:v>22550.626993758673</c:v>
                </c:pt>
                <c:pt idx="95">
                  <c:v>21730.938496879338</c:v>
                </c:pt>
                <c:pt idx="96">
                  <c:v>23512.214248439668</c:v>
                </c:pt>
                <c:pt idx="97">
                  <c:v>28409.067124219833</c:v>
                </c:pt>
                <c:pt idx="98">
                  <c:v>37091.048562109914</c:v>
                </c:pt>
                <c:pt idx="99">
                  <c:v>41939.899281054953</c:v>
                </c:pt>
                <c:pt idx="100">
                  <c:v>32645.389640527479</c:v>
                </c:pt>
                <c:pt idx="101">
                  <c:v>24606.539820263737</c:v>
                </c:pt>
                <c:pt idx="102">
                  <c:v>20750.469910131869</c:v>
                </c:pt>
                <c:pt idx="103">
                  <c:v>19557.784955065934</c:v>
                </c:pt>
                <c:pt idx="104">
                  <c:v>18967.972477532967</c:v>
                </c:pt>
                <c:pt idx="105">
                  <c:v>21239.231238766486</c:v>
                </c:pt>
                <c:pt idx="106">
                  <c:v>29113.860619383242</c:v>
                </c:pt>
                <c:pt idx="107">
                  <c:v>41586.980309691622</c:v>
                </c:pt>
                <c:pt idx="108">
                  <c:v>30855.600154845812</c:v>
                </c:pt>
                <c:pt idx="109">
                  <c:v>25484.315077422907</c:v>
                </c:pt>
                <c:pt idx="110">
                  <c:v>23312.192538711453</c:v>
                </c:pt>
                <c:pt idx="111">
                  <c:v>22839.536269355725</c:v>
                </c:pt>
                <c:pt idx="112">
                  <c:v>22473.618134677861</c:v>
                </c:pt>
                <c:pt idx="113">
                  <c:v>25713.239067338931</c:v>
                </c:pt>
                <c:pt idx="114">
                  <c:v>41652.679533669463</c:v>
                </c:pt>
                <c:pt idx="115">
                  <c:v>38168.444766834727</c:v>
                </c:pt>
                <c:pt idx="116">
                  <c:v>27572.317383417365</c:v>
                </c:pt>
                <c:pt idx="117">
                  <c:v>21959.958691708682</c:v>
                </c:pt>
                <c:pt idx="118">
                  <c:v>19553.69934585434</c:v>
                </c:pt>
                <c:pt idx="119">
                  <c:v>18858.94967292717</c:v>
                </c:pt>
                <c:pt idx="120">
                  <c:v>18688.369836463586</c:v>
                </c:pt>
                <c:pt idx="121">
                  <c:v>17825.959918231791</c:v>
                </c:pt>
                <c:pt idx="122">
                  <c:v>16945.724959115894</c:v>
                </c:pt>
                <c:pt idx="123">
                  <c:v>17305.862479557945</c:v>
                </c:pt>
                <c:pt idx="124">
                  <c:v>17432.341239778973</c:v>
                </c:pt>
                <c:pt idx="125">
                  <c:v>17032.875619889484</c:v>
                </c:pt>
                <c:pt idx="126">
                  <c:v>16377.847809944742</c:v>
                </c:pt>
                <c:pt idx="127">
                  <c:v>17100.608904972371</c:v>
                </c:pt>
                <c:pt idx="128">
                  <c:v>16833.394452486187</c:v>
                </c:pt>
                <c:pt idx="129">
                  <c:v>16590.727226243092</c:v>
                </c:pt>
                <c:pt idx="130">
                  <c:v>16160.953613121546</c:v>
                </c:pt>
                <c:pt idx="131">
                  <c:v>16394.631806560774</c:v>
                </c:pt>
                <c:pt idx="132">
                  <c:v>16257.275903280388</c:v>
                </c:pt>
                <c:pt idx="133">
                  <c:v>16793.987951640192</c:v>
                </c:pt>
                <c:pt idx="134">
                  <c:v>16540.193975820097</c:v>
                </c:pt>
                <c:pt idx="135">
                  <c:v>16610.216987910047</c:v>
                </c:pt>
                <c:pt idx="136">
                  <c:v>17466.293493955025</c:v>
                </c:pt>
                <c:pt idx="137">
                  <c:v>18541.256746977513</c:v>
                </c:pt>
                <c:pt idx="138">
                  <c:v>18896.378373488755</c:v>
                </c:pt>
                <c:pt idx="139">
                  <c:v>18922.094186744376</c:v>
                </c:pt>
                <c:pt idx="140">
                  <c:v>20413.282093372189</c:v>
                </c:pt>
                <c:pt idx="141">
                  <c:v>21588.646046686095</c:v>
                </c:pt>
                <c:pt idx="142">
                  <c:v>22886.958023343046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1C-4281-84BD-F0644DFDB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4807184"/>
        <c:axId val="1884891536"/>
      </c:lineChart>
      <c:catAx>
        <c:axId val="188480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891536"/>
        <c:crosses val="autoZero"/>
        <c:auto val="1"/>
        <c:lblAlgn val="ctr"/>
        <c:lblOffset val="100"/>
        <c:noMultiLvlLbl val="0"/>
      </c:catAx>
      <c:valAx>
        <c:axId val="18848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80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Actual Weekly sales Vs Regression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P1_Q5_LinearRegression!$B$1</c:f>
              <c:strCache>
                <c:ptCount val="1"/>
                <c:pt idx="0">
                  <c:v>Weekly_Sales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P1_Q5_LinearRegression!$B$2:$B$144</c:f>
              <c:numCache>
                <c:formatCode>General</c:formatCode>
                <c:ptCount val="143"/>
                <c:pt idx="0">
                  <c:v>24924.5</c:v>
                </c:pt>
                <c:pt idx="1">
                  <c:v>46039.49</c:v>
                </c:pt>
                <c:pt idx="2">
                  <c:v>41595.550000000003</c:v>
                </c:pt>
                <c:pt idx="3">
                  <c:v>19403.54</c:v>
                </c:pt>
                <c:pt idx="4">
                  <c:v>21827.9</c:v>
                </c:pt>
                <c:pt idx="5">
                  <c:v>21043.39</c:v>
                </c:pt>
                <c:pt idx="6">
                  <c:v>22136.639999999999</c:v>
                </c:pt>
                <c:pt idx="7">
                  <c:v>26229.21</c:v>
                </c:pt>
                <c:pt idx="8">
                  <c:v>57258.43</c:v>
                </c:pt>
                <c:pt idx="9">
                  <c:v>42960.91</c:v>
                </c:pt>
                <c:pt idx="10">
                  <c:v>17596.96</c:v>
                </c:pt>
                <c:pt idx="11">
                  <c:v>16145.35</c:v>
                </c:pt>
                <c:pt idx="12">
                  <c:v>16555.11</c:v>
                </c:pt>
                <c:pt idx="13">
                  <c:v>17413.939999999999</c:v>
                </c:pt>
                <c:pt idx="14">
                  <c:v>18926.740000000002</c:v>
                </c:pt>
                <c:pt idx="15">
                  <c:v>14773.04</c:v>
                </c:pt>
                <c:pt idx="16">
                  <c:v>15580.43</c:v>
                </c:pt>
                <c:pt idx="17">
                  <c:v>17558.09</c:v>
                </c:pt>
                <c:pt idx="18">
                  <c:v>16637.62</c:v>
                </c:pt>
                <c:pt idx="19">
                  <c:v>16216.27</c:v>
                </c:pt>
                <c:pt idx="20">
                  <c:v>16328.72</c:v>
                </c:pt>
                <c:pt idx="21">
                  <c:v>16333.14</c:v>
                </c:pt>
                <c:pt idx="22">
                  <c:v>17688.759999999998</c:v>
                </c:pt>
                <c:pt idx="23">
                  <c:v>17150.84</c:v>
                </c:pt>
                <c:pt idx="24">
                  <c:v>15360.45</c:v>
                </c:pt>
                <c:pt idx="25">
                  <c:v>15381.82</c:v>
                </c:pt>
                <c:pt idx="26">
                  <c:v>17508.41</c:v>
                </c:pt>
                <c:pt idx="27">
                  <c:v>15536.4</c:v>
                </c:pt>
                <c:pt idx="28">
                  <c:v>15740.13</c:v>
                </c:pt>
                <c:pt idx="29">
                  <c:v>15793.87</c:v>
                </c:pt>
                <c:pt idx="30">
                  <c:v>16241.78</c:v>
                </c:pt>
                <c:pt idx="31">
                  <c:v>18194.740000000002</c:v>
                </c:pt>
                <c:pt idx="32">
                  <c:v>19354.23</c:v>
                </c:pt>
                <c:pt idx="33">
                  <c:v>18122.52</c:v>
                </c:pt>
                <c:pt idx="34">
                  <c:v>20094.189999999999</c:v>
                </c:pt>
                <c:pt idx="35">
                  <c:v>23388.03</c:v>
                </c:pt>
                <c:pt idx="36">
                  <c:v>26978.34</c:v>
                </c:pt>
                <c:pt idx="37">
                  <c:v>25543.040000000001</c:v>
                </c:pt>
                <c:pt idx="38">
                  <c:v>38640.93</c:v>
                </c:pt>
                <c:pt idx="39">
                  <c:v>34238.879999999997</c:v>
                </c:pt>
                <c:pt idx="40">
                  <c:v>19549.39</c:v>
                </c:pt>
                <c:pt idx="41">
                  <c:v>19552.84</c:v>
                </c:pt>
                <c:pt idx="42">
                  <c:v>18820.29</c:v>
                </c:pt>
                <c:pt idx="43">
                  <c:v>22517.56</c:v>
                </c:pt>
                <c:pt idx="44">
                  <c:v>31497.65</c:v>
                </c:pt>
                <c:pt idx="45">
                  <c:v>44912.86</c:v>
                </c:pt>
                <c:pt idx="46">
                  <c:v>55931.23</c:v>
                </c:pt>
                <c:pt idx="47">
                  <c:v>19124.580000000002</c:v>
                </c:pt>
                <c:pt idx="48">
                  <c:v>15984.24</c:v>
                </c:pt>
                <c:pt idx="49">
                  <c:v>17359.7</c:v>
                </c:pt>
                <c:pt idx="50">
                  <c:v>17341.47</c:v>
                </c:pt>
                <c:pt idx="51">
                  <c:v>18461.18</c:v>
                </c:pt>
                <c:pt idx="52">
                  <c:v>21665.759999999998</c:v>
                </c:pt>
                <c:pt idx="53">
                  <c:v>37887.17</c:v>
                </c:pt>
                <c:pt idx="54">
                  <c:v>46845.87</c:v>
                </c:pt>
                <c:pt idx="55">
                  <c:v>19363.830000000002</c:v>
                </c:pt>
                <c:pt idx="56">
                  <c:v>20327.61</c:v>
                </c:pt>
                <c:pt idx="57">
                  <c:v>21280.400000000001</c:v>
                </c:pt>
                <c:pt idx="58">
                  <c:v>20334.23</c:v>
                </c:pt>
                <c:pt idx="59">
                  <c:v>20881.099999999999</c:v>
                </c:pt>
                <c:pt idx="60">
                  <c:v>20398.09</c:v>
                </c:pt>
                <c:pt idx="61">
                  <c:v>23873.79</c:v>
                </c:pt>
                <c:pt idx="62">
                  <c:v>28762.37</c:v>
                </c:pt>
                <c:pt idx="63">
                  <c:v>50510.31</c:v>
                </c:pt>
                <c:pt idx="64">
                  <c:v>41512.39</c:v>
                </c:pt>
                <c:pt idx="65">
                  <c:v>20138.189999999999</c:v>
                </c:pt>
                <c:pt idx="66">
                  <c:v>17235.150000000001</c:v>
                </c:pt>
                <c:pt idx="67">
                  <c:v>15136.78</c:v>
                </c:pt>
                <c:pt idx="68">
                  <c:v>15741.6</c:v>
                </c:pt>
                <c:pt idx="69">
                  <c:v>16434.150000000001</c:v>
                </c:pt>
                <c:pt idx="70">
                  <c:v>15883.52</c:v>
                </c:pt>
                <c:pt idx="71">
                  <c:v>14978.09</c:v>
                </c:pt>
                <c:pt idx="72">
                  <c:v>15682.81</c:v>
                </c:pt>
                <c:pt idx="73">
                  <c:v>15363.5</c:v>
                </c:pt>
                <c:pt idx="74">
                  <c:v>16148.87</c:v>
                </c:pt>
                <c:pt idx="75">
                  <c:v>15654.85</c:v>
                </c:pt>
                <c:pt idx="76">
                  <c:v>15766.6</c:v>
                </c:pt>
                <c:pt idx="77">
                  <c:v>15922.41</c:v>
                </c:pt>
                <c:pt idx="78">
                  <c:v>15295.55</c:v>
                </c:pt>
                <c:pt idx="79">
                  <c:v>14539.79</c:v>
                </c:pt>
                <c:pt idx="80">
                  <c:v>14689.24</c:v>
                </c:pt>
                <c:pt idx="81">
                  <c:v>14537.37</c:v>
                </c:pt>
                <c:pt idx="82">
                  <c:v>15277.27</c:v>
                </c:pt>
                <c:pt idx="83">
                  <c:v>17746.68</c:v>
                </c:pt>
                <c:pt idx="84">
                  <c:v>18535.48</c:v>
                </c:pt>
                <c:pt idx="85">
                  <c:v>17859.3</c:v>
                </c:pt>
                <c:pt idx="86">
                  <c:v>18337.68</c:v>
                </c:pt>
                <c:pt idx="87">
                  <c:v>20797.580000000002</c:v>
                </c:pt>
                <c:pt idx="88">
                  <c:v>23077.55</c:v>
                </c:pt>
                <c:pt idx="89">
                  <c:v>23351.8</c:v>
                </c:pt>
                <c:pt idx="90">
                  <c:v>31579.9</c:v>
                </c:pt>
                <c:pt idx="91">
                  <c:v>39886.06</c:v>
                </c:pt>
                <c:pt idx="92">
                  <c:v>18689.54</c:v>
                </c:pt>
                <c:pt idx="93">
                  <c:v>19050.66</c:v>
                </c:pt>
                <c:pt idx="94">
                  <c:v>20911.25</c:v>
                </c:pt>
                <c:pt idx="95">
                  <c:v>25293.49</c:v>
                </c:pt>
                <c:pt idx="96">
                  <c:v>33305.919999999998</c:v>
                </c:pt>
                <c:pt idx="97">
                  <c:v>45773.03</c:v>
                </c:pt>
                <c:pt idx="98">
                  <c:v>46788.75</c:v>
                </c:pt>
                <c:pt idx="99">
                  <c:v>23350.880000000001</c:v>
                </c:pt>
                <c:pt idx="100">
                  <c:v>16567.689999999999</c:v>
                </c:pt>
                <c:pt idx="101">
                  <c:v>16894.400000000001</c:v>
                </c:pt>
                <c:pt idx="102">
                  <c:v>18365.099999999999</c:v>
                </c:pt>
                <c:pt idx="103">
                  <c:v>18378.16</c:v>
                </c:pt>
                <c:pt idx="104">
                  <c:v>23510.49</c:v>
                </c:pt>
                <c:pt idx="105">
                  <c:v>36988.49</c:v>
                </c:pt>
                <c:pt idx="106">
                  <c:v>54060.1</c:v>
                </c:pt>
                <c:pt idx="107">
                  <c:v>20124.22</c:v>
                </c:pt>
                <c:pt idx="108">
                  <c:v>20113.03</c:v>
                </c:pt>
                <c:pt idx="109">
                  <c:v>21140.07</c:v>
                </c:pt>
                <c:pt idx="110">
                  <c:v>22366.880000000001</c:v>
                </c:pt>
                <c:pt idx="111">
                  <c:v>22107.7</c:v>
                </c:pt>
                <c:pt idx="112">
                  <c:v>28952.86</c:v>
                </c:pt>
                <c:pt idx="113">
                  <c:v>57592.12</c:v>
                </c:pt>
                <c:pt idx="114">
                  <c:v>34684.21</c:v>
                </c:pt>
                <c:pt idx="115">
                  <c:v>16976.189999999999</c:v>
                </c:pt>
                <c:pt idx="116">
                  <c:v>16347.6</c:v>
                </c:pt>
                <c:pt idx="117">
                  <c:v>17147.439999999999</c:v>
                </c:pt>
                <c:pt idx="118">
                  <c:v>18164.2</c:v>
                </c:pt>
                <c:pt idx="119">
                  <c:v>18517.79</c:v>
                </c:pt>
                <c:pt idx="120">
                  <c:v>16963.55</c:v>
                </c:pt>
                <c:pt idx="121">
                  <c:v>16065.49</c:v>
                </c:pt>
                <c:pt idx="122">
                  <c:v>17666</c:v>
                </c:pt>
                <c:pt idx="123">
                  <c:v>17558.82</c:v>
                </c:pt>
                <c:pt idx="124">
                  <c:v>16633.41</c:v>
                </c:pt>
                <c:pt idx="125">
                  <c:v>15722.82</c:v>
                </c:pt>
                <c:pt idx="126">
                  <c:v>17823.37</c:v>
                </c:pt>
                <c:pt idx="127">
                  <c:v>16566.18</c:v>
                </c:pt>
                <c:pt idx="128">
                  <c:v>16348.06</c:v>
                </c:pt>
                <c:pt idx="129">
                  <c:v>15731.18</c:v>
                </c:pt>
                <c:pt idx="130">
                  <c:v>16628.310000000001</c:v>
                </c:pt>
                <c:pt idx="131">
                  <c:v>16119.92</c:v>
                </c:pt>
                <c:pt idx="132">
                  <c:v>17330.7</c:v>
                </c:pt>
                <c:pt idx="133">
                  <c:v>16286.4</c:v>
                </c:pt>
                <c:pt idx="134">
                  <c:v>16680.240000000002</c:v>
                </c:pt>
                <c:pt idx="135">
                  <c:v>18322.37</c:v>
                </c:pt>
                <c:pt idx="136">
                  <c:v>19616.22</c:v>
                </c:pt>
                <c:pt idx="137">
                  <c:v>19251.5</c:v>
                </c:pt>
                <c:pt idx="138">
                  <c:v>18947.810000000001</c:v>
                </c:pt>
                <c:pt idx="139">
                  <c:v>21904.47</c:v>
                </c:pt>
                <c:pt idx="140">
                  <c:v>22764.01</c:v>
                </c:pt>
                <c:pt idx="141">
                  <c:v>24185.27</c:v>
                </c:pt>
                <c:pt idx="142">
                  <c:v>27390.81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EA-424A-A133-3C8031FEC952}"/>
            </c:ext>
          </c:extLst>
        </c:ser>
        <c:ser>
          <c:idx val="1"/>
          <c:order val="1"/>
          <c:tx>
            <c:strRef>
              <c:f>P1_Q5_LinearRegression!$H$1</c:f>
              <c:strCache>
                <c:ptCount val="1"/>
                <c:pt idx="0">
                  <c:v>Regression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P1_Q5_LinearRegression!$H$2:$H$144</c:f>
              <c:numCache>
                <c:formatCode>General</c:formatCode>
                <c:ptCount val="143"/>
                <c:pt idx="0">
                  <c:v>30841.085641651389</c:v>
                </c:pt>
                <c:pt idx="1">
                  <c:v>31856.682481086784</c:v>
                </c:pt>
                <c:pt idx="2">
                  <c:v>31556.835282558528</c:v>
                </c:pt>
                <c:pt idx="3">
                  <c:v>29402.310450827361</c:v>
                </c:pt>
                <c:pt idx="4">
                  <c:v>29537.235162333367</c:v>
                </c:pt>
                <c:pt idx="5">
                  <c:v>25853.203169881312</c:v>
                </c:pt>
                <c:pt idx="6">
                  <c:v>26985.709765252766</c:v>
                </c:pt>
                <c:pt idx="7">
                  <c:v>28032.304173977212</c:v>
                </c:pt>
                <c:pt idx="8">
                  <c:v>23924.920380525517</c:v>
                </c:pt>
                <c:pt idx="9">
                  <c:v>22797.725981946329</c:v>
                </c:pt>
                <c:pt idx="10">
                  <c:v>22693.072602205451</c:v>
                </c:pt>
                <c:pt idx="11">
                  <c:v>23163.442809742559</c:v>
                </c:pt>
                <c:pt idx="12">
                  <c:v>22287.657735680994</c:v>
                </c:pt>
                <c:pt idx="13">
                  <c:v>20658.409204011226</c:v>
                </c:pt>
                <c:pt idx="14">
                  <c:v>19945.502872231893</c:v>
                </c:pt>
                <c:pt idx="15">
                  <c:v>19367.415875334817</c:v>
                </c:pt>
                <c:pt idx="16">
                  <c:v>17958.044108130016</c:v>
                </c:pt>
                <c:pt idx="17">
                  <c:v>17810.874164188986</c:v>
                </c:pt>
                <c:pt idx="18">
                  <c:v>17856.89935164099</c:v>
                </c:pt>
                <c:pt idx="19">
                  <c:v>16592.365827990885</c:v>
                </c:pt>
                <c:pt idx="20">
                  <c:v>16533.719246162018</c:v>
                </c:pt>
                <c:pt idx="21">
                  <c:v>17654.398786933139</c:v>
                </c:pt>
                <c:pt idx="22">
                  <c:v>17753.869537237377</c:v>
                </c:pt>
                <c:pt idx="23">
                  <c:v>16841.058000818513</c:v>
                </c:pt>
                <c:pt idx="24">
                  <c:v>16756.026323014055</c:v>
                </c:pt>
                <c:pt idx="25">
                  <c:v>17311.261813562931</c:v>
                </c:pt>
                <c:pt idx="26">
                  <c:v>15534.143257211446</c:v>
                </c:pt>
                <c:pt idx="27">
                  <c:v>15684.94289742388</c:v>
                </c:pt>
                <c:pt idx="28">
                  <c:v>15759.88533876252</c:v>
                </c:pt>
                <c:pt idx="29">
                  <c:v>16169.013119656676</c:v>
                </c:pt>
                <c:pt idx="30">
                  <c:v>17438.131863373608</c:v>
                </c:pt>
                <c:pt idx="31">
                  <c:v>18038.268851710811</c:v>
                </c:pt>
                <c:pt idx="32">
                  <c:v>17146.303638752768</c:v>
                </c:pt>
                <c:pt idx="33">
                  <c:v>17596.992046544136</c:v>
                </c:pt>
                <c:pt idx="34">
                  <c:v>20656.427975638817</c:v>
                </c:pt>
                <c:pt idx="35">
                  <c:v>23342.296999438688</c:v>
                </c:pt>
                <c:pt idx="36">
                  <c:v>22390.220659881932</c:v>
                </c:pt>
                <c:pt idx="37">
                  <c:v>21510.42900860052</c:v>
                </c:pt>
                <c:pt idx="38">
                  <c:v>21572.732428110132</c:v>
                </c:pt>
                <c:pt idx="39">
                  <c:v>25151.991261666884</c:v>
                </c:pt>
                <c:pt idx="40">
                  <c:v>24920.621666540319</c:v>
                </c:pt>
                <c:pt idx="41">
                  <c:v>27696.297123186276</c:v>
                </c:pt>
                <c:pt idx="42">
                  <c:v>23073.701922833654</c:v>
                </c:pt>
                <c:pt idx="43">
                  <c:v>28304.811753828115</c:v>
                </c:pt>
                <c:pt idx="44">
                  <c:v>29464.726666118237</c:v>
                </c:pt>
                <c:pt idx="45">
                  <c:v>28334.645926356723</c:v>
                </c:pt>
                <c:pt idx="46">
                  <c:v>27532.775348857576</c:v>
                </c:pt>
                <c:pt idx="47">
                  <c:v>28689.745768800283</c:v>
                </c:pt>
                <c:pt idx="48">
                  <c:v>28848.27678710645</c:v>
                </c:pt>
                <c:pt idx="49">
                  <c:v>33129.248865504203</c:v>
                </c:pt>
                <c:pt idx="50">
                  <c:v>30326.139703074175</c:v>
                </c:pt>
                <c:pt idx="51">
                  <c:v>30403.310160255518</c:v>
                </c:pt>
                <c:pt idx="52">
                  <c:v>30907.048818792933</c:v>
                </c:pt>
                <c:pt idx="53">
                  <c:v>32702.832630363697</c:v>
                </c:pt>
                <c:pt idx="54">
                  <c:v>26010.546974317305</c:v>
                </c:pt>
                <c:pt idx="55">
                  <c:v>24213.732050427076</c:v>
                </c:pt>
                <c:pt idx="56">
                  <c:v>25642.663968300229</c:v>
                </c:pt>
                <c:pt idx="57">
                  <c:v>27893.627701696783</c:v>
                </c:pt>
                <c:pt idx="58">
                  <c:v>24894.006833676409</c:v>
                </c:pt>
                <c:pt idx="59">
                  <c:v>22491.607430678305</c:v>
                </c:pt>
                <c:pt idx="60">
                  <c:v>26057.200625846919</c:v>
                </c:pt>
                <c:pt idx="61">
                  <c:v>23330.304343965356</c:v>
                </c:pt>
                <c:pt idx="62">
                  <c:v>22373.105112757949</c:v>
                </c:pt>
                <c:pt idx="63">
                  <c:v>21900.361775553727</c:v>
                </c:pt>
                <c:pt idx="64">
                  <c:v>22230.291932729502</c:v>
                </c:pt>
                <c:pt idx="65">
                  <c:v>24834.400058163286</c:v>
                </c:pt>
                <c:pt idx="66">
                  <c:v>21173.278724682292</c:v>
                </c:pt>
                <c:pt idx="67">
                  <c:v>23831.4368286713</c:v>
                </c:pt>
                <c:pt idx="68">
                  <c:v>20303.695556163802</c:v>
                </c:pt>
                <c:pt idx="69">
                  <c:v>18419.433811515162</c:v>
                </c:pt>
                <c:pt idx="70">
                  <c:v>18294.252472952488</c:v>
                </c:pt>
                <c:pt idx="71">
                  <c:v>17188.803818588283</c:v>
                </c:pt>
                <c:pt idx="72">
                  <c:v>18070.704478146708</c:v>
                </c:pt>
                <c:pt idx="73">
                  <c:v>17784.259350551551</c:v>
                </c:pt>
                <c:pt idx="74">
                  <c:v>17633.203248813024</c:v>
                </c:pt>
                <c:pt idx="75">
                  <c:v>16872.281055627362</c:v>
                </c:pt>
                <c:pt idx="76">
                  <c:v>17901.149329001066</c:v>
                </c:pt>
                <c:pt idx="77">
                  <c:v>17596.037894084344</c:v>
                </c:pt>
                <c:pt idx="78">
                  <c:v>16002.786265987699</c:v>
                </c:pt>
                <c:pt idx="79">
                  <c:v>16235.596165613824</c:v>
                </c:pt>
                <c:pt idx="80">
                  <c:v>16391.563768356817</c:v>
                </c:pt>
                <c:pt idx="81">
                  <c:v>17007.237653450269</c:v>
                </c:pt>
                <c:pt idx="82">
                  <c:v>17067.260385294103</c:v>
                </c:pt>
                <c:pt idx="83">
                  <c:v>20795.063597107059</c:v>
                </c:pt>
                <c:pt idx="84">
                  <c:v>19684.916876302657</c:v>
                </c:pt>
                <c:pt idx="85">
                  <c:v>20989.16245700233</c:v>
                </c:pt>
                <c:pt idx="86">
                  <c:v>19555.037098485358</c:v>
                </c:pt>
                <c:pt idx="87">
                  <c:v>22755.077372730491</c:v>
                </c:pt>
                <c:pt idx="88">
                  <c:v>21946.935801929842</c:v>
                </c:pt>
                <c:pt idx="89">
                  <c:v>24729.019109388333</c:v>
                </c:pt>
                <c:pt idx="90">
                  <c:v>23814.213110121826</c:v>
                </c:pt>
                <c:pt idx="91">
                  <c:v>27608.850462811428</c:v>
                </c:pt>
                <c:pt idx="92">
                  <c:v>26196.455863497114</c:v>
                </c:pt>
                <c:pt idx="93">
                  <c:v>25180.137284717563</c:v>
                </c:pt>
                <c:pt idx="94">
                  <c:v>25571.703070220785</c:v>
                </c:pt>
                <c:pt idx="95">
                  <c:v>29433.924754332314</c:v>
                </c:pt>
                <c:pt idx="96">
                  <c:v>31076.617048334105</c:v>
                </c:pt>
                <c:pt idx="97">
                  <c:v>28533.464300139942</c:v>
                </c:pt>
                <c:pt idx="98">
                  <c:v>29692.012928629476</c:v>
                </c:pt>
                <c:pt idx="99">
                  <c:v>30637.624074868712</c:v>
                </c:pt>
                <c:pt idx="100">
                  <c:v>28568.238534683402</c:v>
                </c:pt>
                <c:pt idx="101">
                  <c:v>28882.199892318065</c:v>
                </c:pt>
                <c:pt idx="102">
                  <c:v>27045.320366544682</c:v>
                </c:pt>
                <c:pt idx="103">
                  <c:v>27030.702539569847</c:v>
                </c:pt>
                <c:pt idx="104">
                  <c:v>26374.141581348249</c:v>
                </c:pt>
                <c:pt idx="105">
                  <c:v>29059.545309299487</c:v>
                </c:pt>
                <c:pt idx="106">
                  <c:v>30322.027652211651</c:v>
                </c:pt>
                <c:pt idx="107">
                  <c:v>26437.773357830796</c:v>
                </c:pt>
                <c:pt idx="108">
                  <c:v>25322.391882140422</c:v>
                </c:pt>
                <c:pt idx="109">
                  <c:v>26116.375228662277</c:v>
                </c:pt>
                <c:pt idx="110">
                  <c:v>24231.396808227513</c:v>
                </c:pt>
                <c:pt idx="111">
                  <c:v>23914.851793199407</c:v>
                </c:pt>
                <c:pt idx="112">
                  <c:v>23442.849941821383</c:v>
                </c:pt>
                <c:pt idx="113">
                  <c:v>22237.56870522532</c:v>
                </c:pt>
                <c:pt idx="114">
                  <c:v>22691.888783113936</c:v>
                </c:pt>
                <c:pt idx="115">
                  <c:v>23440.619475956697</c:v>
                </c:pt>
                <c:pt idx="116">
                  <c:v>23197.985190551441</c:v>
                </c:pt>
                <c:pt idx="117">
                  <c:v>20348.789491568776</c:v>
                </c:pt>
                <c:pt idx="118">
                  <c:v>20855.2760064703</c:v>
                </c:pt>
                <c:pt idx="119">
                  <c:v>21915.008196340212</c:v>
                </c:pt>
                <c:pt idx="120">
                  <c:v>19532.235796651141</c:v>
                </c:pt>
                <c:pt idx="121">
                  <c:v>19205.372677061539</c:v>
                </c:pt>
                <c:pt idx="122">
                  <c:v>19020.102464696818</c:v>
                </c:pt>
                <c:pt idx="123">
                  <c:v>18588.984781022835</c:v>
                </c:pt>
                <c:pt idx="124">
                  <c:v>18842.699381065751</c:v>
                </c:pt>
                <c:pt idx="125">
                  <c:v>16606.974599748009</c:v>
                </c:pt>
                <c:pt idx="126">
                  <c:v>17235.501914756704</c:v>
                </c:pt>
                <c:pt idx="127">
                  <c:v>18754.252225646051</c:v>
                </c:pt>
                <c:pt idx="128">
                  <c:v>17737.821156431535</c:v>
                </c:pt>
                <c:pt idx="129">
                  <c:v>17130.944681390502</c:v>
                </c:pt>
                <c:pt idx="130">
                  <c:v>16001.137736823086</c:v>
                </c:pt>
                <c:pt idx="131">
                  <c:v>16461.961440315852</c:v>
                </c:pt>
                <c:pt idx="132">
                  <c:v>16640.624681922778</c:v>
                </c:pt>
                <c:pt idx="133">
                  <c:v>19100.501200631621</c:v>
                </c:pt>
                <c:pt idx="134">
                  <c:v>18193.056570552908</c:v>
                </c:pt>
                <c:pt idx="135">
                  <c:v>16960.772293708851</c:v>
                </c:pt>
                <c:pt idx="136">
                  <c:v>20147.619812000306</c:v>
                </c:pt>
                <c:pt idx="137">
                  <c:v>21853.517590219319</c:v>
                </c:pt>
                <c:pt idx="138">
                  <c:v>19724.631859548022</c:v>
                </c:pt>
                <c:pt idx="139">
                  <c:v>21608.93817965595</c:v>
                </c:pt>
                <c:pt idx="140">
                  <c:v>23439.134547954542</c:v>
                </c:pt>
                <c:pt idx="141">
                  <c:v>21779.364242735777</c:v>
                </c:pt>
                <c:pt idx="142">
                  <c:v>21261.04136482827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EA-424A-A133-3C8031FEC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458912"/>
        <c:axId val="2016705952"/>
      </c:lineChart>
      <c:catAx>
        <c:axId val="167645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705952"/>
        <c:crosses val="autoZero"/>
        <c:auto val="1"/>
        <c:lblAlgn val="ctr"/>
        <c:lblOffset val="100"/>
        <c:noMultiLvlLbl val="0"/>
      </c:catAx>
      <c:valAx>
        <c:axId val="20167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45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158750</xdr:colOff>
      <xdr:row>1</xdr:row>
      <xdr:rowOff>114300</xdr:rowOff>
    </xdr:from>
    <xdr:to>
      <xdr:col>16</xdr:col>
      <xdr:colOff>279400</xdr:colOff>
      <xdr:row>20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62B985-AD32-47C6-902D-BA2CDC0DE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565150</xdr:colOff>
      <xdr:row>3</xdr:row>
      <xdr:rowOff>44450</xdr:rowOff>
    </xdr:from>
    <xdr:to>
      <xdr:col>13</xdr:col>
      <xdr:colOff>190500</xdr:colOff>
      <xdr:row>22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7D0B5A-0486-4997-8350-F7A0F1D44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1</xdr:row>
      <xdr:rowOff>12700</xdr:rowOff>
    </xdr:from>
    <xdr:to>
      <xdr:col>12</xdr:col>
      <xdr:colOff>355600</xdr:colOff>
      <xdr:row>15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811168-687F-49B2-8005-EECC5D114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412750</xdr:colOff>
      <xdr:row>2</xdr:row>
      <xdr:rowOff>120650</xdr:rowOff>
    </xdr:from>
    <xdr:to>
      <xdr:col>13</xdr:col>
      <xdr:colOff>412750</xdr:colOff>
      <xdr:row>17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60462B-5D09-49DE-B4BC-EE1301E206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168275</xdr:colOff>
      <xdr:row>7</xdr:row>
      <xdr:rowOff>38100</xdr:rowOff>
    </xdr:from>
    <xdr:to>
      <xdr:col>16</xdr:col>
      <xdr:colOff>663575</xdr:colOff>
      <xdr:row>22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0A475D-7F1B-C852-C3FE-865E90DEF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E109CA-6EEA-4F7E-BBE5-1C8ECEAB3890}" name="Table2" displayName="Table2" ref="A1:G144" totalsRowShown="0">
  <autoFilter ref="A1:G144" xr:uid="{86E109CA-6EEA-4F7E-BBE5-1C8ECEAB3890}"/>
  <tableColumns count="7">
    <tableColumn id="1" xr3:uid="{E500FD04-E511-40C8-8D28-FEBB8DDBFA7B}" name="Date" dataDxfId="0"/>
    <tableColumn id="2" xr3:uid="{EF1C33BB-CDD3-472E-8128-90CA0888B243}" name="Weekly_Sales"/>
    <tableColumn id="3" xr3:uid="{233A48A7-58D7-45EE-A7AF-457721D6C8B9}" name="Holiday"/>
    <tableColumn id="4" xr3:uid="{40EE2B0A-C5C2-4421-B168-D2BA3BC90674}" name="Temperature"/>
    <tableColumn id="5" xr3:uid="{DB2A01C3-7070-420B-8A41-2BA9B5728B61}" name="Fuel_Price"/>
    <tableColumn id="6" xr3:uid="{2B626DD6-F228-441E-9709-F411A116E06E}" name="CPI"/>
    <tableColumn id="7" xr3:uid="{FCE1777C-BCBC-4E1A-B59C-EA7317C17E16}" name="Unemploy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6CCA-B4B1-614F-AE22-812D68351BEF}">
  <dimension ref="A1:G144"/>
  <sheetViews>
    <sheetView workbookViewId="0">
      <selection activeCell="J131" sqref="J131"/>
    </sheetView>
  </sheetViews>
  <sheetFormatPr defaultColWidth="10.88671875" defaultRowHeight="14.4" x14ac:dyDescent="0.3"/>
  <cols>
    <col min="1" max="1" width="10.44140625" bestFit="1" customWidth="1"/>
    <col min="2" max="2" width="14.21875" customWidth="1"/>
    <col min="3" max="3" width="9.109375" customWidth="1"/>
    <col min="4" max="4" width="13.77734375" customWidth="1"/>
    <col min="5" max="5" width="11.33203125" customWidth="1"/>
    <col min="6" max="6" width="11.77734375" bestFit="1" customWidth="1"/>
    <col min="7" max="7" width="15.77734375" customWidth="1"/>
  </cols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s="13">
        <v>40214</v>
      </c>
      <c r="B2">
        <v>24924.5</v>
      </c>
      <c r="C2">
        <v>0</v>
      </c>
      <c r="D2">
        <v>42.31</v>
      </c>
      <c r="E2">
        <v>2.5720000000000001</v>
      </c>
      <c r="F2">
        <v>211.0963582</v>
      </c>
      <c r="G2">
        <v>8.1059999999999999</v>
      </c>
    </row>
    <row r="3" spans="1:7" x14ac:dyDescent="0.3">
      <c r="A3" s="13">
        <v>40221</v>
      </c>
      <c r="B3">
        <v>46039.49</v>
      </c>
      <c r="C3">
        <v>1</v>
      </c>
      <c r="D3">
        <v>38.51</v>
      </c>
      <c r="E3">
        <v>2.548</v>
      </c>
      <c r="F3">
        <v>211.2421698</v>
      </c>
      <c r="G3">
        <v>8.1059999999999999</v>
      </c>
    </row>
    <row r="4" spans="1:7" x14ac:dyDescent="0.3">
      <c r="A4" s="13">
        <v>40228</v>
      </c>
      <c r="B4">
        <v>41595.550000000003</v>
      </c>
      <c r="C4">
        <v>0</v>
      </c>
      <c r="D4">
        <v>39.93</v>
      </c>
      <c r="E4">
        <v>2.5139999999999998</v>
      </c>
      <c r="F4">
        <v>211.2891429</v>
      </c>
      <c r="G4">
        <v>8.1059999999999999</v>
      </c>
    </row>
    <row r="5" spans="1:7" x14ac:dyDescent="0.3">
      <c r="A5" s="13">
        <v>40235</v>
      </c>
      <c r="B5">
        <v>19403.54</v>
      </c>
      <c r="C5">
        <v>0</v>
      </c>
      <c r="D5">
        <v>46.63</v>
      </c>
      <c r="E5">
        <v>2.5609999999999999</v>
      </c>
      <c r="F5">
        <v>211.31964289999999</v>
      </c>
      <c r="G5">
        <v>8.1059999999999999</v>
      </c>
    </row>
    <row r="6" spans="1:7" x14ac:dyDescent="0.3">
      <c r="A6" s="13">
        <v>40242</v>
      </c>
      <c r="B6">
        <v>21827.9</v>
      </c>
      <c r="C6">
        <v>0</v>
      </c>
      <c r="D6">
        <v>46.5</v>
      </c>
      <c r="E6">
        <v>2.625</v>
      </c>
      <c r="F6">
        <v>211.35014290000001</v>
      </c>
      <c r="G6">
        <v>8.1059999999999999</v>
      </c>
    </row>
    <row r="7" spans="1:7" x14ac:dyDescent="0.3">
      <c r="A7" s="13">
        <v>40249</v>
      </c>
      <c r="B7">
        <v>21043.39</v>
      </c>
      <c r="C7">
        <v>0</v>
      </c>
      <c r="D7">
        <v>57.79</v>
      </c>
      <c r="E7">
        <v>2.6669999999999998</v>
      </c>
      <c r="F7">
        <v>211.3806429</v>
      </c>
      <c r="G7">
        <v>8.1059999999999999</v>
      </c>
    </row>
    <row r="8" spans="1:7" x14ac:dyDescent="0.3">
      <c r="A8" s="13">
        <v>40256</v>
      </c>
      <c r="B8">
        <v>22136.639999999999</v>
      </c>
      <c r="C8">
        <v>0</v>
      </c>
      <c r="D8">
        <v>54.58</v>
      </c>
      <c r="E8">
        <v>2.72</v>
      </c>
      <c r="F8">
        <v>211.21563499999999</v>
      </c>
      <c r="G8">
        <v>8.1059999999999999</v>
      </c>
    </row>
    <row r="9" spans="1:7" x14ac:dyDescent="0.3">
      <c r="A9" s="13">
        <v>40263</v>
      </c>
      <c r="B9">
        <v>26229.21</v>
      </c>
      <c r="C9">
        <v>0</v>
      </c>
      <c r="D9">
        <v>51.45</v>
      </c>
      <c r="E9">
        <v>2.7320000000000002</v>
      </c>
      <c r="F9">
        <v>211.01804240000001</v>
      </c>
      <c r="G9">
        <v>8.1059999999999999</v>
      </c>
    </row>
    <row r="10" spans="1:7" x14ac:dyDescent="0.3">
      <c r="A10" s="13">
        <v>40270</v>
      </c>
      <c r="B10">
        <v>57258.43</v>
      </c>
      <c r="C10">
        <v>0</v>
      </c>
      <c r="D10">
        <v>62.27</v>
      </c>
      <c r="E10">
        <v>2.7189999999999999</v>
      </c>
      <c r="F10">
        <v>210.8204499</v>
      </c>
      <c r="G10">
        <v>7.8079999999999998</v>
      </c>
    </row>
    <row r="11" spans="1:7" x14ac:dyDescent="0.3">
      <c r="A11" s="13">
        <v>40277</v>
      </c>
      <c r="B11">
        <v>42960.91</v>
      </c>
      <c r="C11">
        <v>0</v>
      </c>
      <c r="D11">
        <v>65.86</v>
      </c>
      <c r="E11">
        <v>2.77</v>
      </c>
      <c r="F11">
        <v>210.62285739999999</v>
      </c>
      <c r="G11">
        <v>7.8079999999999998</v>
      </c>
    </row>
    <row r="12" spans="1:7" x14ac:dyDescent="0.3">
      <c r="A12" s="13">
        <v>40284</v>
      </c>
      <c r="B12">
        <v>17596.96</v>
      </c>
      <c r="C12">
        <v>0</v>
      </c>
      <c r="D12">
        <v>66.319999999999993</v>
      </c>
      <c r="E12">
        <v>2.8079999999999998</v>
      </c>
      <c r="F12">
        <v>210.48869999999999</v>
      </c>
      <c r="G12">
        <v>7.8079999999999998</v>
      </c>
    </row>
    <row r="13" spans="1:7" x14ac:dyDescent="0.3">
      <c r="A13" s="13">
        <v>40291</v>
      </c>
      <c r="B13">
        <v>16145.35</v>
      </c>
      <c r="C13">
        <v>0</v>
      </c>
      <c r="D13">
        <v>64.84</v>
      </c>
      <c r="E13">
        <v>2.7949999999999999</v>
      </c>
      <c r="F13">
        <v>210.43912280000001</v>
      </c>
      <c r="G13">
        <v>7.8079999999999998</v>
      </c>
    </row>
    <row r="14" spans="1:7" x14ac:dyDescent="0.3">
      <c r="A14" s="13">
        <v>40298</v>
      </c>
      <c r="B14">
        <v>16555.11</v>
      </c>
      <c r="C14">
        <v>0</v>
      </c>
      <c r="D14">
        <v>67.41</v>
      </c>
      <c r="E14">
        <v>2.78</v>
      </c>
      <c r="F14">
        <v>210.38954559999999</v>
      </c>
      <c r="G14">
        <v>7.8079999999999998</v>
      </c>
    </row>
    <row r="15" spans="1:7" x14ac:dyDescent="0.3">
      <c r="A15" s="13">
        <v>40305</v>
      </c>
      <c r="B15">
        <v>17413.939999999999</v>
      </c>
      <c r="C15">
        <v>0</v>
      </c>
      <c r="D15">
        <v>72.55</v>
      </c>
      <c r="E15">
        <v>2.835</v>
      </c>
      <c r="F15">
        <v>210.3399684</v>
      </c>
      <c r="G15">
        <v>7.8079999999999998</v>
      </c>
    </row>
    <row r="16" spans="1:7" x14ac:dyDescent="0.3">
      <c r="A16" s="13">
        <v>40312</v>
      </c>
      <c r="B16">
        <v>18926.740000000002</v>
      </c>
      <c r="C16">
        <v>0</v>
      </c>
      <c r="D16">
        <v>74.78</v>
      </c>
      <c r="E16">
        <v>2.8540000000000001</v>
      </c>
      <c r="F16">
        <v>210.33742609999999</v>
      </c>
      <c r="G16">
        <v>7.8079999999999998</v>
      </c>
    </row>
    <row r="17" spans="1:7" x14ac:dyDescent="0.3">
      <c r="A17" s="13">
        <v>40319</v>
      </c>
      <c r="B17">
        <v>14773.04</v>
      </c>
      <c r="C17">
        <v>0</v>
      </c>
      <c r="D17">
        <v>76.44</v>
      </c>
      <c r="E17">
        <v>2.8260000000000001</v>
      </c>
      <c r="F17">
        <v>210.61709339999999</v>
      </c>
      <c r="G17">
        <v>7.8079999999999998</v>
      </c>
    </row>
    <row r="18" spans="1:7" x14ac:dyDescent="0.3">
      <c r="A18" s="13">
        <v>40326</v>
      </c>
      <c r="B18">
        <v>15580.43</v>
      </c>
      <c r="C18">
        <v>0</v>
      </c>
      <c r="D18">
        <v>80.44</v>
      </c>
      <c r="E18">
        <v>2.7589999999999999</v>
      </c>
      <c r="F18">
        <v>210.89676059999999</v>
      </c>
      <c r="G18">
        <v>7.8079999999999998</v>
      </c>
    </row>
    <row r="19" spans="1:7" x14ac:dyDescent="0.3">
      <c r="A19" s="13">
        <v>40333</v>
      </c>
      <c r="B19">
        <v>17558.09</v>
      </c>
      <c r="C19">
        <v>0</v>
      </c>
      <c r="D19">
        <v>80.69</v>
      </c>
      <c r="E19">
        <v>2.7050000000000001</v>
      </c>
      <c r="F19">
        <v>211.1764278</v>
      </c>
      <c r="G19">
        <v>7.8079999999999998</v>
      </c>
    </row>
    <row r="20" spans="1:7" x14ac:dyDescent="0.3">
      <c r="A20" s="13">
        <v>40340</v>
      </c>
      <c r="B20">
        <v>16637.62</v>
      </c>
      <c r="C20">
        <v>0</v>
      </c>
      <c r="D20">
        <v>80.430000000000007</v>
      </c>
      <c r="E20">
        <v>2.6680000000000001</v>
      </c>
      <c r="F20">
        <v>211.4560951</v>
      </c>
      <c r="G20">
        <v>7.8079999999999998</v>
      </c>
    </row>
    <row r="21" spans="1:7" x14ac:dyDescent="0.3">
      <c r="A21" s="13">
        <v>40347</v>
      </c>
      <c r="B21">
        <v>16216.27</v>
      </c>
      <c r="C21">
        <v>0</v>
      </c>
      <c r="D21">
        <v>84.11</v>
      </c>
      <c r="E21">
        <v>2.637</v>
      </c>
      <c r="F21">
        <v>211.45377189999999</v>
      </c>
      <c r="G21">
        <v>7.8079999999999998</v>
      </c>
    </row>
    <row r="22" spans="1:7" x14ac:dyDescent="0.3">
      <c r="A22" s="13">
        <v>40354</v>
      </c>
      <c r="B22">
        <v>16328.72</v>
      </c>
      <c r="C22">
        <v>0</v>
      </c>
      <c r="D22">
        <v>84.34</v>
      </c>
      <c r="E22">
        <v>2.653</v>
      </c>
      <c r="F22">
        <v>211.33865259999999</v>
      </c>
      <c r="G22">
        <v>7.8079999999999998</v>
      </c>
    </row>
    <row r="23" spans="1:7" x14ac:dyDescent="0.3">
      <c r="A23" s="13">
        <v>40361</v>
      </c>
      <c r="B23">
        <v>16333.14</v>
      </c>
      <c r="C23">
        <v>0</v>
      </c>
      <c r="D23">
        <v>80.91</v>
      </c>
      <c r="E23">
        <v>2.669</v>
      </c>
      <c r="F23">
        <v>211.22353330000001</v>
      </c>
      <c r="G23">
        <v>7.7869999999999999</v>
      </c>
    </row>
    <row r="24" spans="1:7" x14ac:dyDescent="0.3">
      <c r="A24" s="13">
        <v>40368</v>
      </c>
      <c r="B24">
        <v>17688.759999999998</v>
      </c>
      <c r="C24">
        <v>0</v>
      </c>
      <c r="D24">
        <v>80.48</v>
      </c>
      <c r="E24">
        <v>2.6419999999999999</v>
      </c>
      <c r="F24">
        <v>211.10841400000001</v>
      </c>
      <c r="G24">
        <v>7.7869999999999999</v>
      </c>
    </row>
    <row r="25" spans="1:7" x14ac:dyDescent="0.3">
      <c r="A25" s="13">
        <v>40375</v>
      </c>
      <c r="B25">
        <v>17150.84</v>
      </c>
      <c r="C25">
        <v>0</v>
      </c>
      <c r="D25">
        <v>83.15</v>
      </c>
      <c r="E25">
        <v>2.6230000000000002</v>
      </c>
      <c r="F25">
        <v>211.10038539999999</v>
      </c>
      <c r="G25">
        <v>7.7869999999999999</v>
      </c>
    </row>
    <row r="26" spans="1:7" x14ac:dyDescent="0.3">
      <c r="A26" s="13">
        <v>40382</v>
      </c>
      <c r="B26">
        <v>15360.45</v>
      </c>
      <c r="C26">
        <v>0</v>
      </c>
      <c r="D26">
        <v>83.36</v>
      </c>
      <c r="E26">
        <v>2.6080000000000001</v>
      </c>
      <c r="F26">
        <v>211.2351443</v>
      </c>
      <c r="G26">
        <v>7.7869999999999999</v>
      </c>
    </row>
    <row r="27" spans="1:7" x14ac:dyDescent="0.3">
      <c r="A27" s="13">
        <v>40389</v>
      </c>
      <c r="B27">
        <v>15381.82</v>
      </c>
      <c r="C27">
        <v>0</v>
      </c>
      <c r="D27">
        <v>81.84</v>
      </c>
      <c r="E27">
        <v>2.64</v>
      </c>
      <c r="F27">
        <v>211.36990320000001</v>
      </c>
      <c r="G27">
        <v>7.7869999999999999</v>
      </c>
    </row>
    <row r="28" spans="1:7" x14ac:dyDescent="0.3">
      <c r="A28" s="13">
        <v>40396</v>
      </c>
      <c r="B28">
        <v>17508.41</v>
      </c>
      <c r="C28">
        <v>0</v>
      </c>
      <c r="D28">
        <v>87.16</v>
      </c>
      <c r="E28">
        <v>2.6269999999999998</v>
      </c>
      <c r="F28">
        <v>211.50466209999999</v>
      </c>
      <c r="G28">
        <v>7.7869999999999999</v>
      </c>
    </row>
    <row r="29" spans="1:7" x14ac:dyDescent="0.3">
      <c r="A29" s="13">
        <v>40403</v>
      </c>
      <c r="B29">
        <v>15536.4</v>
      </c>
      <c r="C29">
        <v>0</v>
      </c>
      <c r="D29">
        <v>87</v>
      </c>
      <c r="E29">
        <v>2.6920000000000002</v>
      </c>
      <c r="F29">
        <v>211.63942109999999</v>
      </c>
      <c r="G29">
        <v>7.7869999999999999</v>
      </c>
    </row>
    <row r="30" spans="1:7" x14ac:dyDescent="0.3">
      <c r="A30" s="13">
        <v>40410</v>
      </c>
      <c r="B30">
        <v>15740.13</v>
      </c>
      <c r="C30">
        <v>0</v>
      </c>
      <c r="D30">
        <v>86.65</v>
      </c>
      <c r="E30">
        <v>2.6640000000000001</v>
      </c>
      <c r="F30">
        <v>211.60336330000001</v>
      </c>
      <c r="G30">
        <v>7.7869999999999999</v>
      </c>
    </row>
    <row r="31" spans="1:7" x14ac:dyDescent="0.3">
      <c r="A31" s="13">
        <v>40417</v>
      </c>
      <c r="B31">
        <v>15793.87</v>
      </c>
      <c r="C31">
        <v>0</v>
      </c>
      <c r="D31">
        <v>85.22</v>
      </c>
      <c r="E31">
        <v>2.6190000000000002</v>
      </c>
      <c r="F31">
        <v>211.5673056</v>
      </c>
      <c r="G31">
        <v>7.7869999999999999</v>
      </c>
    </row>
    <row r="32" spans="1:7" x14ac:dyDescent="0.3">
      <c r="A32" s="13">
        <v>40424</v>
      </c>
      <c r="B32">
        <v>16241.78</v>
      </c>
      <c r="C32">
        <v>0</v>
      </c>
      <c r="D32">
        <v>81.209999999999994</v>
      </c>
      <c r="E32">
        <v>2.577</v>
      </c>
      <c r="F32">
        <v>211.53124790000001</v>
      </c>
      <c r="G32">
        <v>7.7869999999999999</v>
      </c>
    </row>
    <row r="33" spans="1:7" x14ac:dyDescent="0.3">
      <c r="A33" s="13">
        <v>40431</v>
      </c>
      <c r="B33">
        <v>18194.740000000002</v>
      </c>
      <c r="C33">
        <v>1</v>
      </c>
      <c r="D33">
        <v>78.69</v>
      </c>
      <c r="E33">
        <v>2.5649999999999999</v>
      </c>
      <c r="F33">
        <v>211.4951902</v>
      </c>
      <c r="G33">
        <v>7.7869999999999999</v>
      </c>
    </row>
    <row r="34" spans="1:7" x14ac:dyDescent="0.3">
      <c r="A34" s="13">
        <v>40438</v>
      </c>
      <c r="B34">
        <v>19354.23</v>
      </c>
      <c r="C34">
        <v>0</v>
      </c>
      <c r="D34">
        <v>82.11</v>
      </c>
      <c r="E34">
        <v>2.5819999999999999</v>
      </c>
      <c r="F34">
        <v>211.52245959999999</v>
      </c>
      <c r="G34">
        <v>7.7869999999999999</v>
      </c>
    </row>
    <row r="35" spans="1:7" x14ac:dyDescent="0.3">
      <c r="A35" s="13">
        <v>40445</v>
      </c>
      <c r="B35">
        <v>18122.52</v>
      </c>
      <c r="C35">
        <v>0</v>
      </c>
      <c r="D35">
        <v>80.94</v>
      </c>
      <c r="E35">
        <v>2.6240000000000001</v>
      </c>
      <c r="F35">
        <v>211.5972246</v>
      </c>
      <c r="G35">
        <v>7.7869999999999999</v>
      </c>
    </row>
    <row r="36" spans="1:7" x14ac:dyDescent="0.3">
      <c r="A36" s="13">
        <v>40452</v>
      </c>
      <c r="B36">
        <v>20094.189999999999</v>
      </c>
      <c r="C36">
        <v>0</v>
      </c>
      <c r="D36">
        <v>71.89</v>
      </c>
      <c r="E36">
        <v>2.6030000000000002</v>
      </c>
      <c r="F36">
        <v>211.6719895</v>
      </c>
      <c r="G36">
        <v>7.8380000000000001</v>
      </c>
    </row>
    <row r="37" spans="1:7" x14ac:dyDescent="0.3">
      <c r="A37" s="13">
        <v>40459</v>
      </c>
      <c r="B37">
        <v>23388.03</v>
      </c>
      <c r="C37">
        <v>0</v>
      </c>
      <c r="D37">
        <v>63.93</v>
      </c>
      <c r="E37">
        <v>2.633</v>
      </c>
      <c r="F37">
        <v>211.74675439999999</v>
      </c>
      <c r="G37">
        <v>7.8380000000000001</v>
      </c>
    </row>
    <row r="38" spans="1:7" x14ac:dyDescent="0.3">
      <c r="A38" s="13">
        <v>40466</v>
      </c>
      <c r="B38">
        <v>26978.34</v>
      </c>
      <c r="C38">
        <v>0</v>
      </c>
      <c r="D38">
        <v>67.180000000000007</v>
      </c>
      <c r="E38">
        <v>2.72</v>
      </c>
      <c r="F38">
        <v>211.81374360000001</v>
      </c>
      <c r="G38">
        <v>7.8380000000000001</v>
      </c>
    </row>
    <row r="39" spans="1:7" x14ac:dyDescent="0.3">
      <c r="A39" s="13">
        <v>40473</v>
      </c>
      <c r="B39">
        <v>25543.040000000001</v>
      </c>
      <c r="C39">
        <v>0</v>
      </c>
      <c r="D39">
        <v>69.86</v>
      </c>
      <c r="E39">
        <v>2.7250000000000001</v>
      </c>
      <c r="F39">
        <v>211.8612937</v>
      </c>
      <c r="G39">
        <v>7.8380000000000001</v>
      </c>
    </row>
    <row r="40" spans="1:7" x14ac:dyDescent="0.3">
      <c r="A40" s="13">
        <v>40480</v>
      </c>
      <c r="B40">
        <v>38640.93</v>
      </c>
      <c r="C40">
        <v>0</v>
      </c>
      <c r="D40">
        <v>69.64</v>
      </c>
      <c r="E40">
        <v>2.7160000000000002</v>
      </c>
      <c r="F40">
        <v>211.9088438</v>
      </c>
      <c r="G40">
        <v>7.8380000000000001</v>
      </c>
    </row>
    <row r="41" spans="1:7" x14ac:dyDescent="0.3">
      <c r="A41" s="13">
        <v>40487</v>
      </c>
      <c r="B41">
        <v>34238.879999999997</v>
      </c>
      <c r="C41">
        <v>0</v>
      </c>
      <c r="D41">
        <v>58.74</v>
      </c>
      <c r="E41">
        <v>2.6890000000000001</v>
      </c>
      <c r="F41">
        <v>211.95639389999999</v>
      </c>
      <c r="G41">
        <v>7.8380000000000001</v>
      </c>
    </row>
    <row r="42" spans="1:7" x14ac:dyDescent="0.3">
      <c r="A42" s="13">
        <v>40494</v>
      </c>
      <c r="B42">
        <v>19549.39</v>
      </c>
      <c r="C42">
        <v>0</v>
      </c>
      <c r="D42">
        <v>59.61</v>
      </c>
      <c r="E42">
        <v>2.7280000000000002</v>
      </c>
      <c r="F42">
        <v>212.00394399999999</v>
      </c>
      <c r="G42">
        <v>7.8380000000000001</v>
      </c>
    </row>
    <row r="43" spans="1:7" x14ac:dyDescent="0.3">
      <c r="A43" s="13">
        <v>40501</v>
      </c>
      <c r="B43">
        <v>19552.84</v>
      </c>
      <c r="C43">
        <v>0</v>
      </c>
      <c r="D43">
        <v>51.41</v>
      </c>
      <c r="E43">
        <v>2.7709999999999999</v>
      </c>
      <c r="F43">
        <v>211.8896737</v>
      </c>
      <c r="G43">
        <v>7.8380000000000001</v>
      </c>
    </row>
    <row r="44" spans="1:7" x14ac:dyDescent="0.3">
      <c r="A44" s="13">
        <v>40508</v>
      </c>
      <c r="B44">
        <v>18820.29</v>
      </c>
      <c r="C44">
        <v>1</v>
      </c>
      <c r="D44">
        <v>64.52</v>
      </c>
      <c r="E44">
        <v>2.7349999999999999</v>
      </c>
      <c r="F44">
        <v>211.74843329999999</v>
      </c>
      <c r="G44">
        <v>7.8380000000000001</v>
      </c>
    </row>
    <row r="45" spans="1:7" x14ac:dyDescent="0.3">
      <c r="A45" s="13">
        <v>40515</v>
      </c>
      <c r="B45">
        <v>22517.56</v>
      </c>
      <c r="C45">
        <v>0</v>
      </c>
      <c r="D45">
        <v>49.27</v>
      </c>
      <c r="E45">
        <v>2.7080000000000002</v>
      </c>
      <c r="F45">
        <v>211.607193</v>
      </c>
      <c r="G45">
        <v>7.8380000000000001</v>
      </c>
    </row>
    <row r="46" spans="1:7" x14ac:dyDescent="0.3">
      <c r="A46" s="13">
        <v>40522</v>
      </c>
      <c r="B46">
        <v>31497.65</v>
      </c>
      <c r="C46">
        <v>0</v>
      </c>
      <c r="D46">
        <v>46.33</v>
      </c>
      <c r="E46">
        <v>2.843</v>
      </c>
      <c r="F46">
        <v>211.46595260000001</v>
      </c>
      <c r="G46">
        <v>7.8380000000000001</v>
      </c>
    </row>
    <row r="47" spans="1:7" x14ac:dyDescent="0.3">
      <c r="A47" s="13">
        <v>40529</v>
      </c>
      <c r="B47">
        <v>44912.86</v>
      </c>
      <c r="C47">
        <v>0</v>
      </c>
      <c r="D47">
        <v>49.84</v>
      </c>
      <c r="E47">
        <v>2.8690000000000002</v>
      </c>
      <c r="F47">
        <v>211.40531240000001</v>
      </c>
      <c r="G47">
        <v>7.8380000000000001</v>
      </c>
    </row>
    <row r="48" spans="1:7" x14ac:dyDescent="0.3">
      <c r="A48" s="13">
        <v>40536</v>
      </c>
      <c r="B48">
        <v>55931.23</v>
      </c>
      <c r="C48">
        <v>0</v>
      </c>
      <c r="D48">
        <v>52.33</v>
      </c>
      <c r="E48">
        <v>2.8860000000000001</v>
      </c>
      <c r="F48">
        <v>211.40512219999999</v>
      </c>
      <c r="G48">
        <v>7.8380000000000001</v>
      </c>
    </row>
    <row r="49" spans="1:7" x14ac:dyDescent="0.3">
      <c r="A49" s="13">
        <v>40543</v>
      </c>
      <c r="B49">
        <v>19124.580000000002</v>
      </c>
      <c r="C49">
        <v>1</v>
      </c>
      <c r="D49">
        <v>48.43</v>
      </c>
      <c r="E49">
        <v>2.9430000000000001</v>
      </c>
      <c r="F49">
        <v>211.4049321</v>
      </c>
      <c r="G49">
        <v>7.8380000000000001</v>
      </c>
    </row>
    <row r="50" spans="1:7" x14ac:dyDescent="0.3">
      <c r="A50" s="13">
        <v>40550</v>
      </c>
      <c r="B50">
        <v>15984.24</v>
      </c>
      <c r="C50">
        <v>0</v>
      </c>
      <c r="D50">
        <v>48.27</v>
      </c>
      <c r="E50">
        <v>2.976</v>
      </c>
      <c r="F50">
        <v>211.4047419</v>
      </c>
      <c r="G50">
        <v>7.742</v>
      </c>
    </row>
    <row r="51" spans="1:7" x14ac:dyDescent="0.3">
      <c r="A51" s="13">
        <v>40557</v>
      </c>
      <c r="B51">
        <v>17359.7</v>
      </c>
      <c r="C51">
        <v>0</v>
      </c>
      <c r="D51">
        <v>35.4</v>
      </c>
      <c r="E51">
        <v>2.9830000000000001</v>
      </c>
      <c r="F51">
        <v>211.45741090000001</v>
      </c>
      <c r="G51">
        <v>7.742</v>
      </c>
    </row>
    <row r="52" spans="1:7" x14ac:dyDescent="0.3">
      <c r="A52" s="13">
        <v>40564</v>
      </c>
      <c r="B52">
        <v>17341.47</v>
      </c>
      <c r="C52">
        <v>0</v>
      </c>
      <c r="D52">
        <v>44.04</v>
      </c>
      <c r="E52">
        <v>3.016</v>
      </c>
      <c r="F52">
        <v>211.82723429999999</v>
      </c>
      <c r="G52">
        <v>7.742</v>
      </c>
    </row>
    <row r="53" spans="1:7" x14ac:dyDescent="0.3">
      <c r="A53" s="13">
        <v>40571</v>
      </c>
      <c r="B53">
        <v>18461.18</v>
      </c>
      <c r="C53">
        <v>0</v>
      </c>
      <c r="D53">
        <v>43.83</v>
      </c>
      <c r="E53">
        <v>3.01</v>
      </c>
      <c r="F53">
        <v>212.19705769999999</v>
      </c>
      <c r="G53">
        <v>7.742</v>
      </c>
    </row>
    <row r="54" spans="1:7" x14ac:dyDescent="0.3">
      <c r="A54" s="13">
        <v>40578</v>
      </c>
      <c r="B54">
        <v>21665.759999999998</v>
      </c>
      <c r="C54">
        <v>0</v>
      </c>
      <c r="D54">
        <v>42.27</v>
      </c>
      <c r="E54">
        <v>2.9889999999999999</v>
      </c>
      <c r="F54">
        <v>212.56688120000001</v>
      </c>
      <c r="G54">
        <v>7.742</v>
      </c>
    </row>
    <row r="55" spans="1:7" x14ac:dyDescent="0.3">
      <c r="A55" s="13">
        <v>40585</v>
      </c>
      <c r="B55">
        <v>37887.17</v>
      </c>
      <c r="C55">
        <v>1</v>
      </c>
      <c r="D55">
        <v>36.39</v>
      </c>
      <c r="E55">
        <v>3.0219999999999998</v>
      </c>
      <c r="F55">
        <v>212.93670460000001</v>
      </c>
      <c r="G55">
        <v>7.742</v>
      </c>
    </row>
    <row r="56" spans="1:7" x14ac:dyDescent="0.3">
      <c r="A56" s="13">
        <v>40592</v>
      </c>
      <c r="B56">
        <v>46845.87</v>
      </c>
      <c r="C56">
        <v>0</v>
      </c>
      <c r="D56">
        <v>57.36</v>
      </c>
      <c r="E56">
        <v>3.0449999999999999</v>
      </c>
      <c r="F56">
        <v>213.24788530000001</v>
      </c>
      <c r="G56">
        <v>7.742</v>
      </c>
    </row>
    <row r="57" spans="1:7" x14ac:dyDescent="0.3">
      <c r="A57" s="13">
        <v>40599</v>
      </c>
      <c r="B57">
        <v>19363.830000000002</v>
      </c>
      <c r="C57">
        <v>0</v>
      </c>
      <c r="D57">
        <v>62.9</v>
      </c>
      <c r="E57">
        <v>3.0649999999999999</v>
      </c>
      <c r="F57">
        <v>213.53560899999999</v>
      </c>
      <c r="G57">
        <v>7.742</v>
      </c>
    </row>
    <row r="58" spans="1:7" x14ac:dyDescent="0.3">
      <c r="A58" s="13">
        <v>40606</v>
      </c>
      <c r="B58">
        <v>20327.61</v>
      </c>
      <c r="C58">
        <v>0</v>
      </c>
      <c r="D58">
        <v>59.58</v>
      </c>
      <c r="E58">
        <v>3.2879999999999998</v>
      </c>
      <c r="F58">
        <v>213.82333270000001</v>
      </c>
      <c r="G58">
        <v>7.742</v>
      </c>
    </row>
    <row r="59" spans="1:7" x14ac:dyDescent="0.3">
      <c r="A59" s="13">
        <v>40613</v>
      </c>
      <c r="B59">
        <v>21280.400000000001</v>
      </c>
      <c r="C59">
        <v>0</v>
      </c>
      <c r="D59">
        <v>53.56</v>
      </c>
      <c r="E59">
        <v>3.4590000000000001</v>
      </c>
      <c r="F59">
        <v>214.1110564</v>
      </c>
      <c r="G59">
        <v>7.742</v>
      </c>
    </row>
    <row r="60" spans="1:7" x14ac:dyDescent="0.3">
      <c r="A60" s="13">
        <v>40620</v>
      </c>
      <c r="B60">
        <v>20334.23</v>
      </c>
      <c r="C60">
        <v>0</v>
      </c>
      <c r="D60">
        <v>62.76</v>
      </c>
      <c r="E60">
        <v>3.488</v>
      </c>
      <c r="F60">
        <v>214.36271139999999</v>
      </c>
      <c r="G60">
        <v>7.742</v>
      </c>
    </row>
    <row r="61" spans="1:7" x14ac:dyDescent="0.3">
      <c r="A61" s="13">
        <v>40627</v>
      </c>
      <c r="B61">
        <v>20881.099999999999</v>
      </c>
      <c r="C61">
        <v>0</v>
      </c>
      <c r="D61">
        <v>69.97</v>
      </c>
      <c r="E61">
        <v>3.4729999999999999</v>
      </c>
      <c r="F61">
        <v>214.59993890000001</v>
      </c>
      <c r="G61">
        <v>7.742</v>
      </c>
    </row>
    <row r="62" spans="1:7" x14ac:dyDescent="0.3">
      <c r="A62" s="13">
        <v>40634</v>
      </c>
      <c r="B62">
        <v>20398.09</v>
      </c>
      <c r="C62">
        <v>0</v>
      </c>
      <c r="D62">
        <v>59.17</v>
      </c>
      <c r="E62">
        <v>3.524</v>
      </c>
      <c r="F62">
        <v>214.8371664</v>
      </c>
      <c r="G62">
        <v>7.6820000000000004</v>
      </c>
    </row>
    <row r="63" spans="1:7" x14ac:dyDescent="0.3">
      <c r="A63" s="13">
        <v>40641</v>
      </c>
      <c r="B63">
        <v>23873.79</v>
      </c>
      <c r="C63">
        <v>0</v>
      </c>
      <c r="D63">
        <v>67.84</v>
      </c>
      <c r="E63">
        <v>3.6219999999999999</v>
      </c>
      <c r="F63">
        <v>215.07439389999999</v>
      </c>
      <c r="G63">
        <v>7.6820000000000004</v>
      </c>
    </row>
    <row r="64" spans="1:7" x14ac:dyDescent="0.3">
      <c r="A64" s="13">
        <v>40648</v>
      </c>
      <c r="B64">
        <v>28762.37</v>
      </c>
      <c r="C64">
        <v>0</v>
      </c>
      <c r="D64">
        <v>71.27</v>
      </c>
      <c r="E64">
        <v>3.7429999999999999</v>
      </c>
      <c r="F64">
        <v>215.29185609999999</v>
      </c>
      <c r="G64">
        <v>7.6820000000000004</v>
      </c>
    </row>
    <row r="65" spans="1:7" x14ac:dyDescent="0.3">
      <c r="A65" s="13">
        <v>40655</v>
      </c>
      <c r="B65">
        <v>50510.31</v>
      </c>
      <c r="C65">
        <v>0</v>
      </c>
      <c r="D65">
        <v>72.989999999999995</v>
      </c>
      <c r="E65">
        <v>3.8069999999999999</v>
      </c>
      <c r="F65">
        <v>215.4599053</v>
      </c>
      <c r="G65">
        <v>7.6820000000000004</v>
      </c>
    </row>
    <row r="66" spans="1:7" x14ac:dyDescent="0.3">
      <c r="A66" s="13">
        <v>40662</v>
      </c>
      <c r="B66">
        <v>41512.39</v>
      </c>
      <c r="C66">
        <v>0</v>
      </c>
      <c r="D66">
        <v>72.03</v>
      </c>
      <c r="E66">
        <v>3.81</v>
      </c>
      <c r="F66">
        <v>215.62795439999999</v>
      </c>
      <c r="G66">
        <v>7.6820000000000004</v>
      </c>
    </row>
    <row r="67" spans="1:7" x14ac:dyDescent="0.3">
      <c r="A67" s="13">
        <v>40669</v>
      </c>
      <c r="B67">
        <v>20138.189999999999</v>
      </c>
      <c r="C67">
        <v>0</v>
      </c>
      <c r="D67">
        <v>64.61</v>
      </c>
      <c r="E67">
        <v>3.9060000000000001</v>
      </c>
      <c r="F67">
        <v>215.79600350000001</v>
      </c>
      <c r="G67">
        <v>7.6820000000000004</v>
      </c>
    </row>
    <row r="68" spans="1:7" x14ac:dyDescent="0.3">
      <c r="A68" s="13">
        <v>40676</v>
      </c>
      <c r="B68">
        <v>17235.150000000001</v>
      </c>
      <c r="C68">
        <v>0</v>
      </c>
      <c r="D68">
        <v>75.64</v>
      </c>
      <c r="E68">
        <v>3.899</v>
      </c>
      <c r="F68">
        <v>215.9640526</v>
      </c>
      <c r="G68">
        <v>7.6820000000000004</v>
      </c>
    </row>
    <row r="69" spans="1:7" x14ac:dyDescent="0.3">
      <c r="A69" s="13">
        <v>40683</v>
      </c>
      <c r="B69">
        <v>15136.78</v>
      </c>
      <c r="C69">
        <v>0</v>
      </c>
      <c r="D69">
        <v>67.63</v>
      </c>
      <c r="E69">
        <v>3.907</v>
      </c>
      <c r="F69">
        <v>215.7339202</v>
      </c>
      <c r="G69">
        <v>7.6820000000000004</v>
      </c>
    </row>
    <row r="70" spans="1:7" x14ac:dyDescent="0.3">
      <c r="A70" s="13">
        <v>40690</v>
      </c>
      <c r="B70">
        <v>15741.6</v>
      </c>
      <c r="C70">
        <v>0</v>
      </c>
      <c r="D70">
        <v>77.72</v>
      </c>
      <c r="E70">
        <v>3.786</v>
      </c>
      <c r="F70">
        <v>215.5037878</v>
      </c>
      <c r="G70">
        <v>7.6820000000000004</v>
      </c>
    </row>
    <row r="71" spans="1:7" x14ac:dyDescent="0.3">
      <c r="A71" s="13">
        <v>40697</v>
      </c>
      <c r="B71">
        <v>16434.150000000001</v>
      </c>
      <c r="C71">
        <v>0</v>
      </c>
      <c r="D71">
        <v>83</v>
      </c>
      <c r="E71">
        <v>3.6989999999999998</v>
      </c>
      <c r="F71">
        <v>215.2736553</v>
      </c>
      <c r="G71">
        <v>7.6820000000000004</v>
      </c>
    </row>
    <row r="72" spans="1:7" x14ac:dyDescent="0.3">
      <c r="A72" s="13">
        <v>40704</v>
      </c>
      <c r="B72">
        <v>15883.52</v>
      </c>
      <c r="C72">
        <v>0</v>
      </c>
      <c r="D72">
        <v>83.13</v>
      </c>
      <c r="E72">
        <v>3.6480000000000001</v>
      </c>
      <c r="F72">
        <v>215.0435229</v>
      </c>
      <c r="G72">
        <v>7.6820000000000004</v>
      </c>
    </row>
    <row r="73" spans="1:7" x14ac:dyDescent="0.3">
      <c r="A73" s="13">
        <v>40711</v>
      </c>
      <c r="B73">
        <v>14978.09</v>
      </c>
      <c r="C73">
        <v>0</v>
      </c>
      <c r="D73">
        <v>86.41</v>
      </c>
      <c r="E73">
        <v>3.637</v>
      </c>
      <c r="F73">
        <v>214.9980596</v>
      </c>
      <c r="G73">
        <v>7.6820000000000004</v>
      </c>
    </row>
    <row r="74" spans="1:7" x14ac:dyDescent="0.3">
      <c r="A74" s="13">
        <v>40718</v>
      </c>
      <c r="B74">
        <v>15682.81</v>
      </c>
      <c r="C74">
        <v>0</v>
      </c>
      <c r="D74">
        <v>83.58</v>
      </c>
      <c r="E74">
        <v>3.5939999999999999</v>
      </c>
      <c r="F74">
        <v>215.0910982</v>
      </c>
      <c r="G74">
        <v>7.6820000000000004</v>
      </c>
    </row>
    <row r="75" spans="1:7" x14ac:dyDescent="0.3">
      <c r="A75" s="13">
        <v>40725</v>
      </c>
      <c r="B75">
        <v>15363.5</v>
      </c>
      <c r="C75">
        <v>0</v>
      </c>
      <c r="D75">
        <v>85.55</v>
      </c>
      <c r="E75">
        <v>3.524</v>
      </c>
      <c r="F75">
        <v>215.1841368</v>
      </c>
      <c r="G75">
        <v>7.9619999999999997</v>
      </c>
    </row>
    <row r="76" spans="1:7" x14ac:dyDescent="0.3">
      <c r="A76" s="13">
        <v>40732</v>
      </c>
      <c r="B76">
        <v>16148.87</v>
      </c>
      <c r="C76">
        <v>0</v>
      </c>
      <c r="D76">
        <v>85.83</v>
      </c>
      <c r="E76">
        <v>3.48</v>
      </c>
      <c r="F76">
        <v>215.2771754</v>
      </c>
      <c r="G76">
        <v>7.9619999999999997</v>
      </c>
    </row>
    <row r="77" spans="1:7" x14ac:dyDescent="0.3">
      <c r="A77" s="13">
        <v>40739</v>
      </c>
      <c r="B77">
        <v>15654.85</v>
      </c>
      <c r="C77">
        <v>0</v>
      </c>
      <c r="D77">
        <v>88.54</v>
      </c>
      <c r="E77">
        <v>3.5750000000000002</v>
      </c>
      <c r="F77">
        <v>215.36110869999999</v>
      </c>
      <c r="G77">
        <v>7.9619999999999997</v>
      </c>
    </row>
    <row r="78" spans="1:7" x14ac:dyDescent="0.3">
      <c r="A78" s="13">
        <v>40746</v>
      </c>
      <c r="B78">
        <v>15766.6</v>
      </c>
      <c r="C78">
        <v>0</v>
      </c>
      <c r="D78">
        <v>85.77</v>
      </c>
      <c r="E78">
        <v>3.6509999999999998</v>
      </c>
      <c r="F78">
        <v>215.42227840000001</v>
      </c>
      <c r="G78">
        <v>7.9619999999999997</v>
      </c>
    </row>
    <row r="79" spans="1:7" x14ac:dyDescent="0.3">
      <c r="A79" s="13">
        <v>40753</v>
      </c>
      <c r="B79">
        <v>15922.41</v>
      </c>
      <c r="C79">
        <v>0</v>
      </c>
      <c r="D79">
        <v>86.83</v>
      </c>
      <c r="E79">
        <v>3.6819999999999999</v>
      </c>
      <c r="F79">
        <v>215.4834482</v>
      </c>
      <c r="G79">
        <v>7.9619999999999997</v>
      </c>
    </row>
    <row r="80" spans="1:7" x14ac:dyDescent="0.3">
      <c r="A80" s="13">
        <v>40760</v>
      </c>
      <c r="B80">
        <v>15295.55</v>
      </c>
      <c r="C80">
        <v>0</v>
      </c>
      <c r="D80">
        <v>91.65</v>
      </c>
      <c r="E80">
        <v>3.6840000000000002</v>
      </c>
      <c r="F80">
        <v>215.54461800000001</v>
      </c>
      <c r="G80">
        <v>7.9619999999999997</v>
      </c>
    </row>
    <row r="81" spans="1:7" x14ac:dyDescent="0.3">
      <c r="A81" s="13">
        <v>40767</v>
      </c>
      <c r="B81">
        <v>14539.79</v>
      </c>
      <c r="C81">
        <v>0</v>
      </c>
      <c r="D81">
        <v>90.76</v>
      </c>
      <c r="E81">
        <v>3.6379999999999999</v>
      </c>
      <c r="F81">
        <v>215.6057878</v>
      </c>
      <c r="G81">
        <v>7.9619999999999997</v>
      </c>
    </row>
    <row r="82" spans="1:7" x14ac:dyDescent="0.3">
      <c r="A82" s="13">
        <v>40774</v>
      </c>
      <c r="B82">
        <v>14689.24</v>
      </c>
      <c r="C82">
        <v>0</v>
      </c>
      <c r="D82">
        <v>89.94</v>
      </c>
      <c r="E82">
        <v>3.5539999999999998</v>
      </c>
      <c r="F82">
        <v>215.66931070000001</v>
      </c>
      <c r="G82">
        <v>7.9619999999999997</v>
      </c>
    </row>
    <row r="83" spans="1:7" x14ac:dyDescent="0.3">
      <c r="A83" s="13">
        <v>40781</v>
      </c>
      <c r="B83">
        <v>14537.37</v>
      </c>
      <c r="C83">
        <v>0</v>
      </c>
      <c r="D83">
        <v>87.96</v>
      </c>
      <c r="E83">
        <v>3.5230000000000001</v>
      </c>
      <c r="F83">
        <v>215.73322580000001</v>
      </c>
      <c r="G83">
        <v>7.9619999999999997</v>
      </c>
    </row>
    <row r="84" spans="1:7" x14ac:dyDescent="0.3">
      <c r="A84" s="13">
        <v>40788</v>
      </c>
      <c r="B84">
        <v>15277.27</v>
      </c>
      <c r="C84">
        <v>0</v>
      </c>
      <c r="D84">
        <v>87.83</v>
      </c>
      <c r="E84">
        <v>3.5329999999999999</v>
      </c>
      <c r="F84">
        <v>215.79714089999999</v>
      </c>
      <c r="G84">
        <v>7.9619999999999997</v>
      </c>
    </row>
    <row r="85" spans="1:7" x14ac:dyDescent="0.3">
      <c r="A85" s="13">
        <v>40795</v>
      </c>
      <c r="B85">
        <v>17746.68</v>
      </c>
      <c r="C85">
        <v>1</v>
      </c>
      <c r="D85">
        <v>76</v>
      </c>
      <c r="E85">
        <v>3.5459999999999998</v>
      </c>
      <c r="F85">
        <v>215.86105599999999</v>
      </c>
      <c r="G85">
        <v>7.9619999999999997</v>
      </c>
    </row>
    <row r="86" spans="1:7" x14ac:dyDescent="0.3">
      <c r="A86" s="13">
        <v>40802</v>
      </c>
      <c r="B86">
        <v>18535.48</v>
      </c>
      <c r="C86">
        <v>0</v>
      </c>
      <c r="D86">
        <v>79.94</v>
      </c>
      <c r="E86">
        <v>3.5259999999999998</v>
      </c>
      <c r="F86">
        <v>216.0410526</v>
      </c>
      <c r="G86">
        <v>7.9619999999999997</v>
      </c>
    </row>
    <row r="87" spans="1:7" x14ac:dyDescent="0.3">
      <c r="A87" s="13">
        <v>40809</v>
      </c>
      <c r="B87">
        <v>17859.3</v>
      </c>
      <c r="C87">
        <v>0</v>
      </c>
      <c r="D87">
        <v>75.8</v>
      </c>
      <c r="E87">
        <v>3.4670000000000001</v>
      </c>
      <c r="F87">
        <v>216.37582459999999</v>
      </c>
      <c r="G87">
        <v>7.9619999999999997</v>
      </c>
    </row>
    <row r="88" spans="1:7" x14ac:dyDescent="0.3">
      <c r="A88" s="13">
        <v>40816</v>
      </c>
      <c r="B88">
        <v>18337.68</v>
      </c>
      <c r="C88">
        <v>0</v>
      </c>
      <c r="D88">
        <v>79.69</v>
      </c>
      <c r="E88">
        <v>3.355</v>
      </c>
      <c r="F88">
        <v>216.71059650000001</v>
      </c>
      <c r="G88">
        <v>7.9619999999999997</v>
      </c>
    </row>
    <row r="89" spans="1:7" x14ac:dyDescent="0.3">
      <c r="A89" s="13">
        <v>40823</v>
      </c>
      <c r="B89">
        <v>20797.580000000002</v>
      </c>
      <c r="C89">
        <v>0</v>
      </c>
      <c r="D89">
        <v>69.31</v>
      </c>
      <c r="E89">
        <v>3.2850000000000001</v>
      </c>
      <c r="F89">
        <v>217.0453684</v>
      </c>
      <c r="G89">
        <v>7.8659999999999997</v>
      </c>
    </row>
    <row r="90" spans="1:7" x14ac:dyDescent="0.3">
      <c r="A90" s="13">
        <v>40830</v>
      </c>
      <c r="B90">
        <v>23077.55</v>
      </c>
      <c r="C90">
        <v>0</v>
      </c>
      <c r="D90">
        <v>71.739999999999995</v>
      </c>
      <c r="E90">
        <v>3.274</v>
      </c>
      <c r="F90">
        <v>217.35527329999999</v>
      </c>
      <c r="G90">
        <v>7.8659999999999997</v>
      </c>
    </row>
    <row r="91" spans="1:7" x14ac:dyDescent="0.3">
      <c r="A91" s="13">
        <v>40837</v>
      </c>
      <c r="B91">
        <v>23351.8</v>
      </c>
      <c r="C91">
        <v>0</v>
      </c>
      <c r="D91">
        <v>63.71</v>
      </c>
      <c r="E91">
        <v>3.3530000000000002</v>
      </c>
      <c r="F91">
        <v>217.51597620000001</v>
      </c>
      <c r="G91">
        <v>7.8659999999999997</v>
      </c>
    </row>
    <row r="92" spans="1:7" x14ac:dyDescent="0.3">
      <c r="A92" s="13">
        <v>40844</v>
      </c>
      <c r="B92">
        <v>31579.9</v>
      </c>
      <c r="C92">
        <v>0</v>
      </c>
      <c r="D92">
        <v>66.569999999999993</v>
      </c>
      <c r="E92">
        <v>3.3719999999999999</v>
      </c>
      <c r="F92">
        <v>217.6766791</v>
      </c>
      <c r="G92">
        <v>7.8659999999999997</v>
      </c>
    </row>
    <row r="93" spans="1:7" x14ac:dyDescent="0.3">
      <c r="A93" s="13">
        <v>40851</v>
      </c>
      <c r="B93">
        <v>39886.06</v>
      </c>
      <c r="C93">
        <v>0</v>
      </c>
      <c r="D93">
        <v>54.98</v>
      </c>
      <c r="E93">
        <v>3.3319999999999999</v>
      </c>
      <c r="F93">
        <v>217.83738199999999</v>
      </c>
      <c r="G93">
        <v>7.8659999999999997</v>
      </c>
    </row>
    <row r="94" spans="1:7" x14ac:dyDescent="0.3">
      <c r="A94" s="13">
        <v>40858</v>
      </c>
      <c r="B94">
        <v>18689.54</v>
      </c>
      <c r="C94">
        <v>0</v>
      </c>
      <c r="D94">
        <v>59.11</v>
      </c>
      <c r="E94">
        <v>3.2970000000000002</v>
      </c>
      <c r="F94">
        <v>217.99808490000001</v>
      </c>
      <c r="G94">
        <v>7.8659999999999997</v>
      </c>
    </row>
    <row r="95" spans="1:7" x14ac:dyDescent="0.3">
      <c r="A95" s="13">
        <v>40865</v>
      </c>
      <c r="B95">
        <v>19050.66</v>
      </c>
      <c r="C95">
        <v>0</v>
      </c>
      <c r="D95">
        <v>62.25</v>
      </c>
      <c r="E95">
        <v>3.3079999999999998</v>
      </c>
      <c r="F95">
        <v>218.2205088</v>
      </c>
      <c r="G95">
        <v>7.8659999999999997</v>
      </c>
    </row>
    <row r="96" spans="1:7" x14ac:dyDescent="0.3">
      <c r="A96" s="13">
        <v>40872</v>
      </c>
      <c r="B96">
        <v>20911.25</v>
      </c>
      <c r="C96">
        <v>1</v>
      </c>
      <c r="D96">
        <v>60.14</v>
      </c>
      <c r="E96">
        <v>3.2360000000000002</v>
      </c>
      <c r="F96">
        <v>218.4676211</v>
      </c>
      <c r="G96">
        <v>7.8659999999999997</v>
      </c>
    </row>
    <row r="97" spans="1:7" x14ac:dyDescent="0.3">
      <c r="A97" s="13">
        <v>40879</v>
      </c>
      <c r="B97">
        <v>25293.49</v>
      </c>
      <c r="C97">
        <v>0</v>
      </c>
      <c r="D97">
        <v>48.91</v>
      </c>
      <c r="E97">
        <v>3.1720000000000002</v>
      </c>
      <c r="F97">
        <v>218.71473330000001</v>
      </c>
      <c r="G97">
        <v>7.8659999999999997</v>
      </c>
    </row>
    <row r="98" spans="1:7" x14ac:dyDescent="0.3">
      <c r="A98" s="13">
        <v>40886</v>
      </c>
      <c r="B98">
        <v>33305.919999999998</v>
      </c>
      <c r="C98">
        <v>0</v>
      </c>
      <c r="D98">
        <v>43.93</v>
      </c>
      <c r="E98">
        <v>3.1579999999999999</v>
      </c>
      <c r="F98">
        <v>218.9618456</v>
      </c>
      <c r="G98">
        <v>7.8659999999999997</v>
      </c>
    </row>
    <row r="99" spans="1:7" x14ac:dyDescent="0.3">
      <c r="A99" s="13">
        <v>40893</v>
      </c>
      <c r="B99">
        <v>45773.03</v>
      </c>
      <c r="C99">
        <v>0</v>
      </c>
      <c r="D99">
        <v>51.63</v>
      </c>
      <c r="E99">
        <v>3.1589999999999998</v>
      </c>
      <c r="F99">
        <v>219.17945330000001</v>
      </c>
      <c r="G99">
        <v>7.8659999999999997</v>
      </c>
    </row>
    <row r="100" spans="1:7" x14ac:dyDescent="0.3">
      <c r="A100" s="13">
        <v>40900</v>
      </c>
      <c r="B100">
        <v>46788.75</v>
      </c>
      <c r="C100">
        <v>0</v>
      </c>
      <c r="D100">
        <v>47.96</v>
      </c>
      <c r="E100">
        <v>3.1120000000000001</v>
      </c>
      <c r="F100">
        <v>219.35772159999999</v>
      </c>
      <c r="G100">
        <v>7.8659999999999997</v>
      </c>
    </row>
    <row r="101" spans="1:7" x14ac:dyDescent="0.3">
      <c r="A101" s="13">
        <v>40907</v>
      </c>
      <c r="B101">
        <v>23350.880000000001</v>
      </c>
      <c r="C101">
        <v>1</v>
      </c>
      <c r="D101">
        <v>44.55</v>
      </c>
      <c r="E101">
        <v>3.129</v>
      </c>
      <c r="F101">
        <v>219.53598980000001</v>
      </c>
      <c r="G101">
        <v>7.8659999999999997</v>
      </c>
    </row>
    <row r="102" spans="1:7" x14ac:dyDescent="0.3">
      <c r="A102" s="13">
        <v>40914</v>
      </c>
      <c r="B102">
        <v>16567.689999999999</v>
      </c>
      <c r="C102">
        <v>0</v>
      </c>
      <c r="D102">
        <v>49.01</v>
      </c>
      <c r="E102">
        <v>3.157</v>
      </c>
      <c r="F102">
        <v>219.7142581</v>
      </c>
      <c r="G102">
        <v>7.3479999999999999</v>
      </c>
    </row>
    <row r="103" spans="1:7" x14ac:dyDescent="0.3">
      <c r="A103" s="13">
        <v>40921</v>
      </c>
      <c r="B103">
        <v>16894.400000000001</v>
      </c>
      <c r="C103">
        <v>0</v>
      </c>
      <c r="D103">
        <v>48.53</v>
      </c>
      <c r="E103">
        <v>3.2610000000000001</v>
      </c>
      <c r="F103">
        <v>219.89252629999999</v>
      </c>
      <c r="G103">
        <v>7.3479999999999999</v>
      </c>
    </row>
    <row r="104" spans="1:7" x14ac:dyDescent="0.3">
      <c r="A104" s="13">
        <v>40928</v>
      </c>
      <c r="B104">
        <v>18365.099999999999</v>
      </c>
      <c r="C104">
        <v>0</v>
      </c>
      <c r="D104">
        <v>54.11</v>
      </c>
      <c r="E104">
        <v>3.2679999999999998</v>
      </c>
      <c r="F104">
        <v>219.98568929999999</v>
      </c>
      <c r="G104">
        <v>7.3479999999999999</v>
      </c>
    </row>
    <row r="105" spans="1:7" x14ac:dyDescent="0.3">
      <c r="A105" s="13">
        <v>40935</v>
      </c>
      <c r="B105">
        <v>18378.16</v>
      </c>
      <c r="C105">
        <v>0</v>
      </c>
      <c r="D105">
        <v>54.26</v>
      </c>
      <c r="E105">
        <v>3.29</v>
      </c>
      <c r="F105">
        <v>220.07885229999999</v>
      </c>
      <c r="G105">
        <v>7.3479999999999999</v>
      </c>
    </row>
    <row r="106" spans="1:7" x14ac:dyDescent="0.3">
      <c r="A106" s="13">
        <v>40942</v>
      </c>
      <c r="B106">
        <v>23510.49</v>
      </c>
      <c r="C106">
        <v>0</v>
      </c>
      <c r="D106">
        <v>56.55</v>
      </c>
      <c r="E106">
        <v>3.36</v>
      </c>
      <c r="F106">
        <v>220.1720153</v>
      </c>
      <c r="G106">
        <v>7.3479999999999999</v>
      </c>
    </row>
    <row r="107" spans="1:7" x14ac:dyDescent="0.3">
      <c r="A107" s="13">
        <v>40949</v>
      </c>
      <c r="B107">
        <v>36988.49</v>
      </c>
      <c r="C107">
        <v>1</v>
      </c>
      <c r="D107">
        <v>48.02</v>
      </c>
      <c r="E107">
        <v>3.4089999999999998</v>
      </c>
      <c r="F107">
        <v>220.2651783</v>
      </c>
      <c r="G107">
        <v>7.3479999999999999</v>
      </c>
    </row>
    <row r="108" spans="1:7" x14ac:dyDescent="0.3">
      <c r="A108" s="13">
        <v>40956</v>
      </c>
      <c r="B108">
        <v>54060.1</v>
      </c>
      <c r="C108">
        <v>0</v>
      </c>
      <c r="D108">
        <v>45.32</v>
      </c>
      <c r="E108">
        <v>3.51</v>
      </c>
      <c r="F108">
        <v>220.42575859999999</v>
      </c>
      <c r="G108">
        <v>7.3479999999999999</v>
      </c>
    </row>
    <row r="109" spans="1:7" x14ac:dyDescent="0.3">
      <c r="A109" s="13">
        <v>40963</v>
      </c>
      <c r="B109">
        <v>20124.22</v>
      </c>
      <c r="C109">
        <v>0</v>
      </c>
      <c r="D109">
        <v>57.25</v>
      </c>
      <c r="E109">
        <v>3.5550000000000002</v>
      </c>
      <c r="F109">
        <v>220.63690199999999</v>
      </c>
      <c r="G109">
        <v>7.3479999999999999</v>
      </c>
    </row>
    <row r="110" spans="1:7" x14ac:dyDescent="0.3">
      <c r="A110" s="13">
        <v>40970</v>
      </c>
      <c r="B110">
        <v>20113.03</v>
      </c>
      <c r="C110">
        <v>0</v>
      </c>
      <c r="D110">
        <v>60.96</v>
      </c>
      <c r="E110">
        <v>3.63</v>
      </c>
      <c r="F110">
        <v>220.84804539999999</v>
      </c>
      <c r="G110">
        <v>7.3479999999999999</v>
      </c>
    </row>
    <row r="111" spans="1:7" x14ac:dyDescent="0.3">
      <c r="A111" s="13">
        <v>40977</v>
      </c>
      <c r="B111">
        <v>21140.07</v>
      </c>
      <c r="C111">
        <v>0</v>
      </c>
      <c r="D111">
        <v>58.76</v>
      </c>
      <c r="E111">
        <v>3.669</v>
      </c>
      <c r="F111">
        <v>221.05918869999999</v>
      </c>
      <c r="G111">
        <v>7.3479999999999999</v>
      </c>
    </row>
    <row r="112" spans="1:7" x14ac:dyDescent="0.3">
      <c r="A112" s="13">
        <v>40984</v>
      </c>
      <c r="B112">
        <v>22366.880000000001</v>
      </c>
      <c r="C112">
        <v>0</v>
      </c>
      <c r="D112">
        <v>64.739999999999995</v>
      </c>
      <c r="E112">
        <v>3.734</v>
      </c>
      <c r="F112">
        <v>221.21181319999999</v>
      </c>
      <c r="G112">
        <v>7.3479999999999999</v>
      </c>
    </row>
    <row r="113" spans="1:7" x14ac:dyDescent="0.3">
      <c r="A113" s="13">
        <v>40991</v>
      </c>
      <c r="B113">
        <v>22107.7</v>
      </c>
      <c r="C113">
        <v>0</v>
      </c>
      <c r="D113">
        <v>65.930000000000007</v>
      </c>
      <c r="E113">
        <v>3.7869999999999999</v>
      </c>
      <c r="F113">
        <v>221.28641260000001</v>
      </c>
      <c r="G113">
        <v>7.3479999999999999</v>
      </c>
    </row>
    <row r="114" spans="1:7" x14ac:dyDescent="0.3">
      <c r="A114" s="13">
        <v>40998</v>
      </c>
      <c r="B114">
        <v>28952.86</v>
      </c>
      <c r="C114">
        <v>0</v>
      </c>
      <c r="D114">
        <v>67.61</v>
      </c>
      <c r="E114">
        <v>3.8450000000000002</v>
      </c>
      <c r="F114">
        <v>221.36101189999999</v>
      </c>
      <c r="G114">
        <v>7.3479999999999999</v>
      </c>
    </row>
    <row r="115" spans="1:7" x14ac:dyDescent="0.3">
      <c r="A115" s="13">
        <v>41005</v>
      </c>
      <c r="B115">
        <v>57592.12</v>
      </c>
      <c r="C115">
        <v>0</v>
      </c>
      <c r="D115">
        <v>70.430000000000007</v>
      </c>
      <c r="E115">
        <v>3.891</v>
      </c>
      <c r="F115">
        <v>221.43561120000001</v>
      </c>
      <c r="G115">
        <v>7.1429999999999998</v>
      </c>
    </row>
    <row r="116" spans="1:7" x14ac:dyDescent="0.3">
      <c r="A116" s="13">
        <v>41012</v>
      </c>
      <c r="B116">
        <v>34684.21</v>
      </c>
      <c r="C116">
        <v>0</v>
      </c>
      <c r="D116">
        <v>69.069999999999993</v>
      </c>
      <c r="E116">
        <v>3.891</v>
      </c>
      <c r="F116">
        <v>221.5102105</v>
      </c>
      <c r="G116">
        <v>7.1429999999999998</v>
      </c>
    </row>
    <row r="117" spans="1:7" x14ac:dyDescent="0.3">
      <c r="A117" s="13">
        <v>41019</v>
      </c>
      <c r="B117">
        <v>16976.189999999999</v>
      </c>
      <c r="C117">
        <v>0</v>
      </c>
      <c r="D117">
        <v>66.760000000000005</v>
      </c>
      <c r="E117">
        <v>3.8769999999999998</v>
      </c>
      <c r="F117">
        <v>221.56407369999999</v>
      </c>
      <c r="G117">
        <v>7.1429999999999998</v>
      </c>
    </row>
    <row r="118" spans="1:7" x14ac:dyDescent="0.3">
      <c r="A118" s="13">
        <v>41026</v>
      </c>
      <c r="B118">
        <v>16347.6</v>
      </c>
      <c r="C118">
        <v>0</v>
      </c>
      <c r="D118">
        <v>67.23</v>
      </c>
      <c r="E118">
        <v>3.8140000000000001</v>
      </c>
      <c r="F118">
        <v>221.6179368</v>
      </c>
      <c r="G118">
        <v>7.1429999999999998</v>
      </c>
    </row>
    <row r="119" spans="1:7" x14ac:dyDescent="0.3">
      <c r="A119" s="13">
        <v>41033</v>
      </c>
      <c r="B119">
        <v>17147.439999999999</v>
      </c>
      <c r="C119">
        <v>0</v>
      </c>
      <c r="D119">
        <v>75.55</v>
      </c>
      <c r="E119">
        <v>3.7490000000000001</v>
      </c>
      <c r="F119">
        <v>221.67179999999999</v>
      </c>
      <c r="G119">
        <v>7.1429999999999998</v>
      </c>
    </row>
    <row r="120" spans="1:7" x14ac:dyDescent="0.3">
      <c r="A120" s="13">
        <v>41040</v>
      </c>
      <c r="B120">
        <v>18164.2</v>
      </c>
      <c r="C120">
        <v>0</v>
      </c>
      <c r="D120">
        <v>73.77</v>
      </c>
      <c r="E120">
        <v>3.6880000000000002</v>
      </c>
      <c r="F120">
        <v>221.72566320000001</v>
      </c>
      <c r="G120">
        <v>7.1429999999999998</v>
      </c>
    </row>
    <row r="121" spans="1:7" x14ac:dyDescent="0.3">
      <c r="A121" s="13">
        <v>41047</v>
      </c>
      <c r="B121">
        <v>18517.79</v>
      </c>
      <c r="C121">
        <v>0</v>
      </c>
      <c r="D121">
        <v>70.33</v>
      </c>
      <c r="E121">
        <v>3.63</v>
      </c>
      <c r="F121">
        <v>221.74267399999999</v>
      </c>
      <c r="G121">
        <v>7.1429999999999998</v>
      </c>
    </row>
    <row r="122" spans="1:7" x14ac:dyDescent="0.3">
      <c r="A122" s="13">
        <v>41054</v>
      </c>
      <c r="B122">
        <v>16963.55</v>
      </c>
      <c r="C122">
        <v>0</v>
      </c>
      <c r="D122">
        <v>77.22</v>
      </c>
      <c r="E122">
        <v>3.5609999999999999</v>
      </c>
      <c r="F122">
        <v>221.744944</v>
      </c>
      <c r="G122">
        <v>7.1429999999999998</v>
      </c>
    </row>
    <row r="123" spans="1:7" x14ac:dyDescent="0.3">
      <c r="A123" s="13">
        <v>41061</v>
      </c>
      <c r="B123">
        <v>16065.49</v>
      </c>
      <c r="C123">
        <v>0</v>
      </c>
      <c r="D123">
        <v>77.95</v>
      </c>
      <c r="E123">
        <v>3.5009999999999999</v>
      </c>
      <c r="F123">
        <v>221.74721389999999</v>
      </c>
      <c r="G123">
        <v>7.1429999999999998</v>
      </c>
    </row>
    <row r="124" spans="1:7" x14ac:dyDescent="0.3">
      <c r="A124" s="13">
        <v>41068</v>
      </c>
      <c r="B124">
        <v>17666</v>
      </c>
      <c r="C124">
        <v>0</v>
      </c>
      <c r="D124">
        <v>78.3</v>
      </c>
      <c r="E124">
        <v>3.452</v>
      </c>
      <c r="F124">
        <v>221.7494839</v>
      </c>
      <c r="G124">
        <v>7.1429999999999998</v>
      </c>
    </row>
    <row r="125" spans="1:7" x14ac:dyDescent="0.3">
      <c r="A125" s="13">
        <v>41075</v>
      </c>
      <c r="B125">
        <v>17558.82</v>
      </c>
      <c r="C125">
        <v>0</v>
      </c>
      <c r="D125">
        <v>79.349999999999994</v>
      </c>
      <c r="E125">
        <v>3.3929999999999998</v>
      </c>
      <c r="F125">
        <v>221.76264209999999</v>
      </c>
      <c r="G125">
        <v>7.1429999999999998</v>
      </c>
    </row>
    <row r="126" spans="1:7" x14ac:dyDescent="0.3">
      <c r="A126" s="13">
        <v>41082</v>
      </c>
      <c r="B126">
        <v>16633.41</v>
      </c>
      <c r="C126">
        <v>0</v>
      </c>
      <c r="D126">
        <v>78.39</v>
      </c>
      <c r="E126">
        <v>3.3460000000000001</v>
      </c>
      <c r="F126">
        <v>221.8030211</v>
      </c>
      <c r="G126">
        <v>7.1429999999999998</v>
      </c>
    </row>
    <row r="127" spans="1:7" x14ac:dyDescent="0.3">
      <c r="A127" s="13">
        <v>41089</v>
      </c>
      <c r="B127">
        <v>15722.82</v>
      </c>
      <c r="C127">
        <v>0</v>
      </c>
      <c r="D127">
        <v>84.88</v>
      </c>
      <c r="E127">
        <v>3.286</v>
      </c>
      <c r="F127">
        <v>221.8434</v>
      </c>
      <c r="G127">
        <v>7.1429999999999998</v>
      </c>
    </row>
    <row r="128" spans="1:7" x14ac:dyDescent="0.3">
      <c r="A128" s="13">
        <v>41096</v>
      </c>
      <c r="B128">
        <v>17823.37</v>
      </c>
      <c r="C128">
        <v>0</v>
      </c>
      <c r="D128">
        <v>81.569999999999993</v>
      </c>
      <c r="E128">
        <v>3.2269999999999999</v>
      </c>
      <c r="F128">
        <v>221.88377890000001</v>
      </c>
      <c r="G128">
        <v>6.9080000000000004</v>
      </c>
    </row>
    <row r="129" spans="1:7" x14ac:dyDescent="0.3">
      <c r="A129" s="13">
        <v>41103</v>
      </c>
      <c r="B129">
        <v>16566.18</v>
      </c>
      <c r="C129">
        <v>0</v>
      </c>
      <c r="D129">
        <v>77.12</v>
      </c>
      <c r="E129">
        <v>3.2559999999999998</v>
      </c>
      <c r="F129">
        <v>221.92415790000001</v>
      </c>
      <c r="G129">
        <v>6.9080000000000004</v>
      </c>
    </row>
    <row r="130" spans="1:7" x14ac:dyDescent="0.3">
      <c r="A130" s="13">
        <v>41110</v>
      </c>
      <c r="B130">
        <v>16348.06</v>
      </c>
      <c r="C130">
        <v>0</v>
      </c>
      <c r="D130">
        <v>80.42</v>
      </c>
      <c r="E130">
        <v>3.3109999999999999</v>
      </c>
      <c r="F130">
        <v>221.93272669999999</v>
      </c>
      <c r="G130">
        <v>6.9080000000000004</v>
      </c>
    </row>
    <row r="131" spans="1:7" x14ac:dyDescent="0.3">
      <c r="A131" s="13">
        <v>41117</v>
      </c>
      <c r="B131">
        <v>15731.18</v>
      </c>
      <c r="C131">
        <v>0</v>
      </c>
      <c r="D131">
        <v>82.66</v>
      </c>
      <c r="E131">
        <v>3.407</v>
      </c>
      <c r="F131">
        <v>221.9412954</v>
      </c>
      <c r="G131">
        <v>6.9080000000000004</v>
      </c>
    </row>
    <row r="132" spans="1:7" x14ac:dyDescent="0.3">
      <c r="A132" s="13">
        <v>41124</v>
      </c>
      <c r="B132">
        <v>16628.310000000001</v>
      </c>
      <c r="C132">
        <v>0</v>
      </c>
      <c r="D132">
        <v>86.11</v>
      </c>
      <c r="E132">
        <v>3.4169999999999998</v>
      </c>
      <c r="F132">
        <v>221.94986420000001</v>
      </c>
      <c r="G132">
        <v>6.9080000000000004</v>
      </c>
    </row>
    <row r="133" spans="1:7" x14ac:dyDescent="0.3">
      <c r="A133" s="13">
        <v>41131</v>
      </c>
      <c r="B133">
        <v>16119.92</v>
      </c>
      <c r="C133">
        <v>0</v>
      </c>
      <c r="D133">
        <v>85.05</v>
      </c>
      <c r="E133">
        <v>3.4940000000000002</v>
      </c>
      <c r="F133">
        <v>221.95843289999999</v>
      </c>
      <c r="G133">
        <v>6.9080000000000004</v>
      </c>
    </row>
    <row r="134" spans="1:7" x14ac:dyDescent="0.3">
      <c r="A134" s="13">
        <v>41138</v>
      </c>
      <c r="B134">
        <v>17330.7</v>
      </c>
      <c r="C134">
        <v>0</v>
      </c>
      <c r="D134">
        <v>84.85</v>
      </c>
      <c r="E134">
        <v>3.5710000000000002</v>
      </c>
      <c r="F134">
        <v>222.0384109</v>
      </c>
      <c r="G134">
        <v>6.9080000000000004</v>
      </c>
    </row>
    <row r="135" spans="1:7" x14ac:dyDescent="0.3">
      <c r="A135" s="13">
        <v>41145</v>
      </c>
      <c r="B135">
        <v>16286.4</v>
      </c>
      <c r="C135">
        <v>0</v>
      </c>
      <c r="D135">
        <v>77.66</v>
      </c>
      <c r="E135">
        <v>3.62</v>
      </c>
      <c r="F135">
        <v>222.17194570000001</v>
      </c>
      <c r="G135">
        <v>6.9080000000000004</v>
      </c>
    </row>
    <row r="136" spans="1:7" x14ac:dyDescent="0.3">
      <c r="A136" s="13">
        <v>41152</v>
      </c>
      <c r="B136">
        <v>16680.240000000002</v>
      </c>
      <c r="C136">
        <v>0</v>
      </c>
      <c r="D136">
        <v>80.489999999999995</v>
      </c>
      <c r="E136">
        <v>3.6379999999999999</v>
      </c>
      <c r="F136">
        <v>222.30548049999999</v>
      </c>
      <c r="G136">
        <v>6.9080000000000004</v>
      </c>
    </row>
    <row r="137" spans="1:7" x14ac:dyDescent="0.3">
      <c r="A137" s="13">
        <v>41159</v>
      </c>
      <c r="B137">
        <v>18322.37</v>
      </c>
      <c r="C137">
        <v>1</v>
      </c>
      <c r="D137">
        <v>83.96</v>
      </c>
      <c r="E137">
        <v>3.73</v>
      </c>
      <c r="F137">
        <v>222.43901529999999</v>
      </c>
      <c r="G137">
        <v>6.9080000000000004</v>
      </c>
    </row>
    <row r="138" spans="1:7" x14ac:dyDescent="0.3">
      <c r="A138" s="13">
        <v>41166</v>
      </c>
      <c r="B138">
        <v>19616.22</v>
      </c>
      <c r="C138">
        <v>0</v>
      </c>
      <c r="D138">
        <v>74.97</v>
      </c>
      <c r="E138">
        <v>3.7170000000000001</v>
      </c>
      <c r="F138">
        <v>222.58201930000001</v>
      </c>
      <c r="G138">
        <v>6.9080000000000004</v>
      </c>
    </row>
    <row r="139" spans="1:7" x14ac:dyDescent="0.3">
      <c r="A139" s="13">
        <v>41173</v>
      </c>
      <c r="B139">
        <v>19251.5</v>
      </c>
      <c r="C139">
        <v>0</v>
      </c>
      <c r="D139">
        <v>69.87</v>
      </c>
      <c r="E139">
        <v>3.7210000000000001</v>
      </c>
      <c r="F139">
        <v>222.78183859999999</v>
      </c>
      <c r="G139">
        <v>6.9080000000000004</v>
      </c>
    </row>
    <row r="140" spans="1:7" x14ac:dyDescent="0.3">
      <c r="A140" s="13">
        <v>41180</v>
      </c>
      <c r="B140">
        <v>18947.810000000001</v>
      </c>
      <c r="C140">
        <v>0</v>
      </c>
      <c r="D140">
        <v>76.08</v>
      </c>
      <c r="E140">
        <v>3.6659999999999999</v>
      </c>
      <c r="F140">
        <v>222.98165789999999</v>
      </c>
      <c r="G140">
        <v>6.9080000000000004</v>
      </c>
    </row>
    <row r="141" spans="1:7" x14ac:dyDescent="0.3">
      <c r="A141" s="13">
        <v>41187</v>
      </c>
      <c r="B141">
        <v>21904.47</v>
      </c>
      <c r="C141">
        <v>0</v>
      </c>
      <c r="D141">
        <v>68.55</v>
      </c>
      <c r="E141">
        <v>3.617</v>
      </c>
      <c r="F141">
        <v>223.18147719999999</v>
      </c>
      <c r="G141">
        <v>6.5730000000000004</v>
      </c>
    </row>
    <row r="142" spans="1:7" x14ac:dyDescent="0.3">
      <c r="A142" s="13">
        <v>41194</v>
      </c>
      <c r="B142">
        <v>22764.01</v>
      </c>
      <c r="C142">
        <v>0</v>
      </c>
      <c r="D142">
        <v>62.99</v>
      </c>
      <c r="E142">
        <v>3.601</v>
      </c>
      <c r="F142">
        <v>223.38129649999999</v>
      </c>
      <c r="G142">
        <v>6.5730000000000004</v>
      </c>
    </row>
    <row r="143" spans="1:7" x14ac:dyDescent="0.3">
      <c r="A143" s="13">
        <v>41201</v>
      </c>
      <c r="B143">
        <v>24185.27</v>
      </c>
      <c r="C143">
        <v>0</v>
      </c>
      <c r="D143">
        <v>67.97</v>
      </c>
      <c r="E143">
        <v>3.5939999999999999</v>
      </c>
      <c r="F143">
        <v>223.42572329999999</v>
      </c>
      <c r="G143">
        <v>6.5730000000000004</v>
      </c>
    </row>
    <row r="144" spans="1:7" x14ac:dyDescent="0.3">
      <c r="A144" s="13">
        <v>41208</v>
      </c>
      <c r="B144">
        <v>27390.81</v>
      </c>
      <c r="C144">
        <v>0</v>
      </c>
      <c r="D144">
        <v>69.16</v>
      </c>
      <c r="E144">
        <v>3.5059999999999998</v>
      </c>
      <c r="F144">
        <v>223.44425129999999</v>
      </c>
      <c r="G144">
        <v>6.5730000000000004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D7E6-3BBC-42A4-BF04-348B7A85D8AE}">
  <dimension ref="A1:G144"/>
  <sheetViews>
    <sheetView showGridLines="0" topLeftCell="C1" workbookViewId="0">
      <selection activeCell="B8" sqref="B8"/>
    </sheetView>
  </sheetViews>
  <sheetFormatPr defaultColWidth="10.88671875" defaultRowHeight="14.4" x14ac:dyDescent="0.3"/>
  <cols>
    <col min="1" max="1" width="10.44140625" bestFit="1" customWidth="1"/>
    <col min="2" max="2" width="12.109375" bestFit="1" customWidth="1"/>
    <col min="3" max="3" width="8.77734375" bestFit="1" customWidth="1"/>
    <col min="4" max="4" width="12.21875" bestFit="1" customWidth="1"/>
    <col min="5" max="5" width="14.88671875" customWidth="1"/>
  </cols>
  <sheetData>
    <row r="1" spans="1:7" x14ac:dyDescent="0.3">
      <c r="A1" s="16" t="s">
        <v>18</v>
      </c>
      <c r="B1" s="16" t="s">
        <v>19</v>
      </c>
      <c r="C1" s="16" t="s">
        <v>25</v>
      </c>
      <c r="D1" s="17" t="s">
        <v>26</v>
      </c>
      <c r="E1" s="16" t="s">
        <v>29</v>
      </c>
      <c r="F1" s="16" t="s">
        <v>61</v>
      </c>
      <c r="G1" s="16" t="s">
        <v>31</v>
      </c>
    </row>
    <row r="2" spans="1:7" x14ac:dyDescent="0.3">
      <c r="A2" s="15">
        <v>40214</v>
      </c>
      <c r="B2" s="14">
        <v>24924.5</v>
      </c>
      <c r="C2" s="14"/>
      <c r="D2" s="14"/>
      <c r="E2" s="18">
        <f>AVERAGE(E4:E144)</f>
        <v>6895.115957446812</v>
      </c>
      <c r="F2" s="18">
        <f>SUM(F4:F144)/(COUNT(F4:F144)-1)</f>
        <v>169085463.01199791</v>
      </c>
      <c r="G2" s="18">
        <f>AVERAGE(G4:G144)</f>
        <v>29.93826142857295</v>
      </c>
    </row>
    <row r="3" spans="1:7" x14ac:dyDescent="0.3">
      <c r="A3" s="15">
        <v>40221</v>
      </c>
      <c r="B3" s="14">
        <v>46039.49</v>
      </c>
      <c r="C3" s="14">
        <f>B2</f>
        <v>24924.5</v>
      </c>
      <c r="D3" s="14"/>
      <c r="E3" s="14"/>
      <c r="F3" s="14"/>
      <c r="G3" s="14"/>
    </row>
    <row r="4" spans="1:7" x14ac:dyDescent="0.3">
      <c r="A4" s="15">
        <v>40228</v>
      </c>
      <c r="B4" s="14">
        <v>41595.550000000003</v>
      </c>
      <c r="C4" s="14">
        <f t="shared" ref="C4:C67" si="0">B3</f>
        <v>46039.49</v>
      </c>
      <c r="D4" s="14">
        <f>B3+(B3-B2)</f>
        <v>67154.48</v>
      </c>
      <c r="E4" s="14">
        <f>ABS(D4-B4)</f>
        <v>25558.929999999993</v>
      </c>
      <c r="F4" s="14">
        <f>POWER(D4-B4,2)</f>
        <v>653258902.74489963</v>
      </c>
      <c r="G4" s="14">
        <f>(E4/B4)*100</f>
        <v>61.44630855944925</v>
      </c>
    </row>
    <row r="5" spans="1:7" x14ac:dyDescent="0.3">
      <c r="A5" s="15">
        <v>40235</v>
      </c>
      <c r="B5" s="14">
        <v>19403.54</v>
      </c>
      <c r="C5" s="14">
        <f t="shared" si="0"/>
        <v>41595.550000000003</v>
      </c>
      <c r="D5" s="14">
        <f t="shared" ref="D5:D68" si="1">B4+(B4-B3)</f>
        <v>37151.610000000008</v>
      </c>
      <c r="E5" s="14">
        <f t="shared" ref="E5:E68" si="2">ABS(D5-B5)</f>
        <v>17748.070000000007</v>
      </c>
      <c r="F5" s="14">
        <f t="shared" ref="F5:F68" si="3">POWER(D5-B5,2)</f>
        <v>314993988.72490025</v>
      </c>
      <c r="G5" s="14">
        <f t="shared" ref="G5:G68" si="4">(E5/B5)*100</f>
        <v>91.468206316991669</v>
      </c>
    </row>
    <row r="6" spans="1:7" x14ac:dyDescent="0.3">
      <c r="A6" s="15">
        <v>40242</v>
      </c>
      <c r="B6" s="14">
        <v>21827.9</v>
      </c>
      <c r="C6" s="14">
        <f t="shared" si="0"/>
        <v>19403.54</v>
      </c>
      <c r="D6" s="14">
        <f t="shared" si="1"/>
        <v>-2788.4700000000012</v>
      </c>
      <c r="E6" s="14">
        <f t="shared" si="2"/>
        <v>24616.370000000003</v>
      </c>
      <c r="F6" s="14">
        <f t="shared" si="3"/>
        <v>605965671.9769001</v>
      </c>
      <c r="G6" s="14">
        <f t="shared" si="4"/>
        <v>112.77479739232817</v>
      </c>
    </row>
    <row r="7" spans="1:7" x14ac:dyDescent="0.3">
      <c r="A7" s="15">
        <v>40249</v>
      </c>
      <c r="B7" s="14">
        <v>21043.39</v>
      </c>
      <c r="C7" s="14">
        <f t="shared" si="0"/>
        <v>21827.9</v>
      </c>
      <c r="D7" s="14">
        <f t="shared" si="1"/>
        <v>24252.260000000002</v>
      </c>
      <c r="E7" s="14">
        <f t="shared" si="2"/>
        <v>3208.8700000000026</v>
      </c>
      <c r="F7" s="14">
        <f t="shared" si="3"/>
        <v>10296846.676900016</v>
      </c>
      <c r="G7" s="14">
        <f t="shared" si="4"/>
        <v>15.248826353548562</v>
      </c>
    </row>
    <row r="8" spans="1:7" x14ac:dyDescent="0.3">
      <c r="A8" s="15">
        <v>40256</v>
      </c>
      <c r="B8" s="14">
        <v>22136.639999999999</v>
      </c>
      <c r="C8" s="14">
        <f t="shared" si="0"/>
        <v>21043.39</v>
      </c>
      <c r="D8" s="14">
        <f t="shared" si="1"/>
        <v>20258.879999999997</v>
      </c>
      <c r="E8" s="14">
        <f t="shared" si="2"/>
        <v>1877.760000000002</v>
      </c>
      <c r="F8" s="14">
        <f t="shared" si="3"/>
        <v>3525982.6176000074</v>
      </c>
      <c r="G8" s="14">
        <f t="shared" si="4"/>
        <v>8.482588143458095</v>
      </c>
    </row>
    <row r="9" spans="1:7" x14ac:dyDescent="0.3">
      <c r="A9" s="15">
        <v>40263</v>
      </c>
      <c r="B9" s="14">
        <v>26229.21</v>
      </c>
      <c r="C9" s="14">
        <f t="shared" si="0"/>
        <v>22136.639999999999</v>
      </c>
      <c r="D9" s="14">
        <f t="shared" si="1"/>
        <v>23229.89</v>
      </c>
      <c r="E9" s="14">
        <f t="shared" si="2"/>
        <v>2999.3199999999997</v>
      </c>
      <c r="F9" s="14">
        <f t="shared" si="3"/>
        <v>8995920.4623999987</v>
      </c>
      <c r="G9" s="14">
        <f t="shared" si="4"/>
        <v>11.435037502082601</v>
      </c>
    </row>
    <row r="10" spans="1:7" x14ac:dyDescent="0.3">
      <c r="A10" s="15">
        <v>40270</v>
      </c>
      <c r="B10" s="14">
        <v>57258.43</v>
      </c>
      <c r="C10" s="14">
        <f t="shared" si="0"/>
        <v>26229.21</v>
      </c>
      <c r="D10" s="14">
        <f t="shared" si="1"/>
        <v>30321.78</v>
      </c>
      <c r="E10" s="14">
        <f t="shared" si="2"/>
        <v>26936.65</v>
      </c>
      <c r="F10" s="14">
        <f t="shared" si="3"/>
        <v>725583113.22250009</v>
      </c>
      <c r="G10" s="14">
        <f t="shared" si="4"/>
        <v>47.043989854419692</v>
      </c>
    </row>
    <row r="11" spans="1:7" x14ac:dyDescent="0.3">
      <c r="A11" s="15">
        <v>40277</v>
      </c>
      <c r="B11" s="14">
        <v>42960.91</v>
      </c>
      <c r="C11" s="14">
        <f t="shared" si="0"/>
        <v>57258.43</v>
      </c>
      <c r="D11" s="14">
        <f t="shared" si="1"/>
        <v>88287.65</v>
      </c>
      <c r="E11" s="14">
        <f t="shared" si="2"/>
        <v>45326.739999999991</v>
      </c>
      <c r="F11" s="14">
        <f t="shared" si="3"/>
        <v>2054513359.0275991</v>
      </c>
      <c r="G11" s="14">
        <f t="shared" si="4"/>
        <v>105.50693642197055</v>
      </c>
    </row>
    <row r="12" spans="1:7" x14ac:dyDescent="0.3">
      <c r="A12" s="15">
        <v>40284</v>
      </c>
      <c r="B12" s="14">
        <v>17596.96</v>
      </c>
      <c r="C12" s="14">
        <f t="shared" si="0"/>
        <v>42960.91</v>
      </c>
      <c r="D12" s="14">
        <f t="shared" si="1"/>
        <v>28663.390000000007</v>
      </c>
      <c r="E12" s="14">
        <f t="shared" si="2"/>
        <v>11066.430000000008</v>
      </c>
      <c r="F12" s="14">
        <f t="shared" si="3"/>
        <v>122465872.94490017</v>
      </c>
      <c r="G12" s="14">
        <f t="shared" si="4"/>
        <v>62.888305707349502</v>
      </c>
    </row>
    <row r="13" spans="1:7" x14ac:dyDescent="0.3">
      <c r="A13" s="15">
        <v>40291</v>
      </c>
      <c r="B13" s="14">
        <v>16145.35</v>
      </c>
      <c r="C13" s="14">
        <f t="shared" si="0"/>
        <v>17596.96</v>
      </c>
      <c r="D13" s="14">
        <f t="shared" si="1"/>
        <v>-7766.9900000000052</v>
      </c>
      <c r="E13" s="14">
        <f t="shared" si="2"/>
        <v>23912.340000000004</v>
      </c>
      <c r="F13" s="14">
        <f t="shared" si="3"/>
        <v>571800004.27560019</v>
      </c>
      <c r="G13" s="14">
        <f t="shared" si="4"/>
        <v>148.10666848349527</v>
      </c>
    </row>
    <row r="14" spans="1:7" x14ac:dyDescent="0.3">
      <c r="A14" s="15">
        <v>40298</v>
      </c>
      <c r="B14" s="14">
        <v>16555.11</v>
      </c>
      <c r="C14" s="14">
        <f t="shared" si="0"/>
        <v>16145.35</v>
      </c>
      <c r="D14" s="14">
        <f t="shared" si="1"/>
        <v>14693.740000000002</v>
      </c>
      <c r="E14" s="14">
        <f t="shared" si="2"/>
        <v>1861.369999999999</v>
      </c>
      <c r="F14" s="14">
        <f t="shared" si="3"/>
        <v>3464698.2768999962</v>
      </c>
      <c r="G14" s="14">
        <f t="shared" si="4"/>
        <v>11.243477089551195</v>
      </c>
    </row>
    <row r="15" spans="1:7" x14ac:dyDescent="0.3">
      <c r="A15" s="15">
        <v>40305</v>
      </c>
      <c r="B15" s="14">
        <v>17413.939999999999</v>
      </c>
      <c r="C15" s="14">
        <f t="shared" si="0"/>
        <v>16555.11</v>
      </c>
      <c r="D15" s="14">
        <f t="shared" si="1"/>
        <v>16964.870000000003</v>
      </c>
      <c r="E15" s="14">
        <f t="shared" si="2"/>
        <v>449.06999999999607</v>
      </c>
      <c r="F15" s="14">
        <f t="shared" si="3"/>
        <v>201663.86489999646</v>
      </c>
      <c r="G15" s="14">
        <f t="shared" si="4"/>
        <v>2.5787960679777013</v>
      </c>
    </row>
    <row r="16" spans="1:7" x14ac:dyDescent="0.3">
      <c r="A16" s="15">
        <v>40312</v>
      </c>
      <c r="B16" s="14">
        <v>18926.740000000002</v>
      </c>
      <c r="C16" s="14">
        <f t="shared" si="0"/>
        <v>17413.939999999999</v>
      </c>
      <c r="D16" s="14">
        <f t="shared" si="1"/>
        <v>18272.769999999997</v>
      </c>
      <c r="E16" s="14">
        <f t="shared" si="2"/>
        <v>653.9700000000048</v>
      </c>
      <c r="F16" s="14">
        <f t="shared" si="3"/>
        <v>427676.76090000628</v>
      </c>
      <c r="G16" s="14">
        <f t="shared" si="4"/>
        <v>3.4552701627433189</v>
      </c>
    </row>
    <row r="17" spans="1:7" x14ac:dyDescent="0.3">
      <c r="A17" s="15">
        <v>40319</v>
      </c>
      <c r="B17" s="14">
        <v>14773.04</v>
      </c>
      <c r="C17" s="14">
        <f t="shared" si="0"/>
        <v>18926.740000000002</v>
      </c>
      <c r="D17" s="14">
        <f t="shared" si="1"/>
        <v>20439.540000000005</v>
      </c>
      <c r="E17" s="14">
        <f t="shared" si="2"/>
        <v>5666.5000000000036</v>
      </c>
      <c r="F17" s="14">
        <f t="shared" si="3"/>
        <v>32109222.250000041</v>
      </c>
      <c r="G17" s="14">
        <f t="shared" si="4"/>
        <v>38.357034164938312</v>
      </c>
    </row>
    <row r="18" spans="1:7" x14ac:dyDescent="0.3">
      <c r="A18" s="15">
        <v>40326</v>
      </c>
      <c r="B18" s="14">
        <v>15580.43</v>
      </c>
      <c r="C18" s="14">
        <f t="shared" si="0"/>
        <v>14773.04</v>
      </c>
      <c r="D18" s="14">
        <f t="shared" si="1"/>
        <v>10619.34</v>
      </c>
      <c r="E18" s="14">
        <f t="shared" si="2"/>
        <v>4961.09</v>
      </c>
      <c r="F18" s="14">
        <f t="shared" si="3"/>
        <v>24612413.9881</v>
      </c>
      <c r="G18" s="14">
        <f t="shared" si="4"/>
        <v>31.84180410938594</v>
      </c>
    </row>
    <row r="19" spans="1:7" x14ac:dyDescent="0.3">
      <c r="A19" s="15">
        <v>40333</v>
      </c>
      <c r="B19" s="14">
        <v>17558.09</v>
      </c>
      <c r="C19" s="14">
        <f t="shared" si="0"/>
        <v>15580.43</v>
      </c>
      <c r="D19" s="14">
        <f t="shared" si="1"/>
        <v>16387.82</v>
      </c>
      <c r="E19" s="14">
        <f t="shared" si="2"/>
        <v>1170.2700000000004</v>
      </c>
      <c r="F19" s="14">
        <f t="shared" si="3"/>
        <v>1369531.872900001</v>
      </c>
      <c r="G19" s="14">
        <f t="shared" si="4"/>
        <v>6.6651327109042064</v>
      </c>
    </row>
    <row r="20" spans="1:7" x14ac:dyDescent="0.3">
      <c r="A20" s="15">
        <v>40340</v>
      </c>
      <c r="B20" s="14">
        <v>16637.62</v>
      </c>
      <c r="C20" s="14">
        <f t="shared" si="0"/>
        <v>17558.09</v>
      </c>
      <c r="D20" s="14">
        <f t="shared" si="1"/>
        <v>19535.75</v>
      </c>
      <c r="E20" s="14">
        <f t="shared" si="2"/>
        <v>2898.130000000001</v>
      </c>
      <c r="F20" s="14">
        <f t="shared" si="3"/>
        <v>8399157.4969000053</v>
      </c>
      <c r="G20" s="14">
        <f t="shared" si="4"/>
        <v>17.419138073835086</v>
      </c>
    </row>
    <row r="21" spans="1:7" x14ac:dyDescent="0.3">
      <c r="A21" s="15">
        <v>40347</v>
      </c>
      <c r="B21" s="14">
        <v>16216.27</v>
      </c>
      <c r="C21" s="14">
        <f t="shared" si="0"/>
        <v>16637.62</v>
      </c>
      <c r="D21" s="14">
        <f t="shared" si="1"/>
        <v>15717.149999999998</v>
      </c>
      <c r="E21" s="14">
        <f t="shared" si="2"/>
        <v>499.12000000000262</v>
      </c>
      <c r="F21" s="14">
        <f t="shared" si="3"/>
        <v>249120.77440000261</v>
      </c>
      <c r="G21" s="14">
        <f t="shared" si="4"/>
        <v>3.0778964583100961</v>
      </c>
    </row>
    <row r="22" spans="1:7" x14ac:dyDescent="0.3">
      <c r="A22" s="15">
        <v>40354</v>
      </c>
      <c r="B22" s="14">
        <v>16328.72</v>
      </c>
      <c r="C22" s="14">
        <f t="shared" si="0"/>
        <v>16216.27</v>
      </c>
      <c r="D22" s="14">
        <f t="shared" si="1"/>
        <v>15794.920000000002</v>
      </c>
      <c r="E22" s="14">
        <f t="shared" si="2"/>
        <v>533.79999999999745</v>
      </c>
      <c r="F22" s="14">
        <f t="shared" si="3"/>
        <v>284942.43999999727</v>
      </c>
      <c r="G22" s="14">
        <f t="shared" si="4"/>
        <v>3.2690866154848481</v>
      </c>
    </row>
    <row r="23" spans="1:7" x14ac:dyDescent="0.3">
      <c r="A23" s="15">
        <v>40361</v>
      </c>
      <c r="B23" s="14">
        <v>16333.14</v>
      </c>
      <c r="C23" s="14">
        <f t="shared" si="0"/>
        <v>16328.72</v>
      </c>
      <c r="D23" s="14">
        <f t="shared" si="1"/>
        <v>16441.169999999998</v>
      </c>
      <c r="E23" s="14">
        <f t="shared" si="2"/>
        <v>108.02999999999884</v>
      </c>
      <c r="F23" s="14">
        <f t="shared" si="3"/>
        <v>11670.480899999748</v>
      </c>
      <c r="G23" s="14">
        <f t="shared" si="4"/>
        <v>0.66141599227092185</v>
      </c>
    </row>
    <row r="24" spans="1:7" x14ac:dyDescent="0.3">
      <c r="A24" s="15">
        <v>40368</v>
      </c>
      <c r="B24" s="14">
        <v>17688.759999999998</v>
      </c>
      <c r="C24" s="14">
        <f t="shared" si="0"/>
        <v>16333.14</v>
      </c>
      <c r="D24" s="14">
        <f t="shared" si="1"/>
        <v>16337.56</v>
      </c>
      <c r="E24" s="14">
        <f t="shared" si="2"/>
        <v>1351.1999999999989</v>
      </c>
      <c r="F24" s="14">
        <f t="shared" si="3"/>
        <v>1825741.4399999972</v>
      </c>
      <c r="G24" s="14">
        <f t="shared" si="4"/>
        <v>7.6387491265639813</v>
      </c>
    </row>
    <row r="25" spans="1:7" x14ac:dyDescent="0.3">
      <c r="A25" s="15">
        <v>40375</v>
      </c>
      <c r="B25" s="14">
        <v>17150.84</v>
      </c>
      <c r="C25" s="14">
        <f t="shared" si="0"/>
        <v>17688.759999999998</v>
      </c>
      <c r="D25" s="14">
        <f t="shared" si="1"/>
        <v>19044.379999999997</v>
      </c>
      <c r="E25" s="14">
        <f t="shared" si="2"/>
        <v>1893.5399999999972</v>
      </c>
      <c r="F25" s="14">
        <f t="shared" si="3"/>
        <v>3585493.7315999893</v>
      </c>
      <c r="G25" s="14">
        <f t="shared" si="4"/>
        <v>11.040508803067356</v>
      </c>
    </row>
    <row r="26" spans="1:7" x14ac:dyDescent="0.3">
      <c r="A26" s="15">
        <v>40382</v>
      </c>
      <c r="B26" s="14">
        <v>15360.45</v>
      </c>
      <c r="C26" s="14">
        <f t="shared" si="0"/>
        <v>17150.84</v>
      </c>
      <c r="D26" s="14">
        <f t="shared" si="1"/>
        <v>16612.920000000002</v>
      </c>
      <c r="E26" s="14">
        <f t="shared" si="2"/>
        <v>1252.4700000000012</v>
      </c>
      <c r="F26" s="14">
        <f t="shared" si="3"/>
        <v>1568681.100900003</v>
      </c>
      <c r="G26" s="14">
        <f t="shared" si="4"/>
        <v>8.153862679804309</v>
      </c>
    </row>
    <row r="27" spans="1:7" x14ac:dyDescent="0.3">
      <c r="A27" s="15">
        <v>40389</v>
      </c>
      <c r="B27" s="14">
        <v>15381.82</v>
      </c>
      <c r="C27" s="14">
        <f t="shared" si="0"/>
        <v>15360.45</v>
      </c>
      <c r="D27" s="14">
        <f t="shared" si="1"/>
        <v>13570.060000000001</v>
      </c>
      <c r="E27" s="14">
        <f t="shared" si="2"/>
        <v>1811.7599999999984</v>
      </c>
      <c r="F27" s="14">
        <f t="shared" si="3"/>
        <v>3282474.2975999941</v>
      </c>
      <c r="G27" s="14">
        <f t="shared" si="4"/>
        <v>11.778580168016518</v>
      </c>
    </row>
    <row r="28" spans="1:7" x14ac:dyDescent="0.3">
      <c r="A28" s="15">
        <v>40396</v>
      </c>
      <c r="B28" s="14">
        <v>17508.41</v>
      </c>
      <c r="C28" s="14">
        <f t="shared" si="0"/>
        <v>15381.82</v>
      </c>
      <c r="D28" s="14">
        <f t="shared" si="1"/>
        <v>15403.189999999999</v>
      </c>
      <c r="E28" s="14">
        <f t="shared" si="2"/>
        <v>2105.2200000000012</v>
      </c>
      <c r="F28" s="14">
        <f t="shared" si="3"/>
        <v>4431951.2484000046</v>
      </c>
      <c r="G28" s="14">
        <f t="shared" si="4"/>
        <v>12.02405015646767</v>
      </c>
    </row>
    <row r="29" spans="1:7" x14ac:dyDescent="0.3">
      <c r="A29" s="15">
        <v>40403</v>
      </c>
      <c r="B29" s="14">
        <v>15536.4</v>
      </c>
      <c r="C29" s="14">
        <f t="shared" si="0"/>
        <v>17508.41</v>
      </c>
      <c r="D29" s="14">
        <f t="shared" si="1"/>
        <v>19635</v>
      </c>
      <c r="E29" s="14">
        <f t="shared" si="2"/>
        <v>4098.6000000000004</v>
      </c>
      <c r="F29" s="14">
        <f t="shared" si="3"/>
        <v>16798521.960000005</v>
      </c>
      <c r="G29" s="14">
        <f t="shared" si="4"/>
        <v>26.380628717077322</v>
      </c>
    </row>
    <row r="30" spans="1:7" x14ac:dyDescent="0.3">
      <c r="A30" s="15">
        <v>40410</v>
      </c>
      <c r="B30" s="14">
        <v>15740.13</v>
      </c>
      <c r="C30" s="14">
        <f t="shared" si="0"/>
        <v>15536.4</v>
      </c>
      <c r="D30" s="14">
        <f t="shared" si="1"/>
        <v>13564.39</v>
      </c>
      <c r="E30" s="14">
        <f t="shared" si="2"/>
        <v>2175.7399999999998</v>
      </c>
      <c r="F30" s="14">
        <f t="shared" si="3"/>
        <v>4733844.5475999992</v>
      </c>
      <c r="G30" s="14">
        <f t="shared" si="4"/>
        <v>13.822884563215171</v>
      </c>
    </row>
    <row r="31" spans="1:7" x14ac:dyDescent="0.3">
      <c r="A31" s="15">
        <v>40417</v>
      </c>
      <c r="B31" s="14">
        <v>15793.87</v>
      </c>
      <c r="C31" s="14">
        <f t="shared" si="0"/>
        <v>15740.13</v>
      </c>
      <c r="D31" s="14">
        <f t="shared" si="1"/>
        <v>15943.859999999999</v>
      </c>
      <c r="E31" s="14">
        <f t="shared" si="2"/>
        <v>149.98999999999796</v>
      </c>
      <c r="F31" s="14">
        <f t="shared" si="3"/>
        <v>22497.00009999939</v>
      </c>
      <c r="G31" s="14">
        <f t="shared" si="4"/>
        <v>0.94967224625755409</v>
      </c>
    </row>
    <row r="32" spans="1:7" x14ac:dyDescent="0.3">
      <c r="A32" s="15">
        <v>40424</v>
      </c>
      <c r="B32" s="14">
        <v>16241.78</v>
      </c>
      <c r="C32" s="14">
        <f t="shared" si="0"/>
        <v>15793.87</v>
      </c>
      <c r="D32" s="14">
        <f t="shared" si="1"/>
        <v>15847.610000000002</v>
      </c>
      <c r="E32" s="14">
        <f t="shared" si="2"/>
        <v>394.16999999999825</v>
      </c>
      <c r="F32" s="14">
        <f t="shared" si="3"/>
        <v>155369.98889999863</v>
      </c>
      <c r="G32" s="14">
        <f t="shared" si="4"/>
        <v>2.426889171014496</v>
      </c>
    </row>
    <row r="33" spans="1:7" x14ac:dyDescent="0.3">
      <c r="A33" s="15">
        <v>40431</v>
      </c>
      <c r="B33" s="14">
        <v>18194.740000000002</v>
      </c>
      <c r="C33" s="14">
        <f t="shared" si="0"/>
        <v>16241.78</v>
      </c>
      <c r="D33" s="14">
        <f t="shared" si="1"/>
        <v>16689.690000000002</v>
      </c>
      <c r="E33" s="14">
        <f t="shared" si="2"/>
        <v>1505.0499999999993</v>
      </c>
      <c r="F33" s="14">
        <f t="shared" si="3"/>
        <v>2265175.5024999976</v>
      </c>
      <c r="G33" s="14">
        <f t="shared" si="4"/>
        <v>8.2718961633966686</v>
      </c>
    </row>
    <row r="34" spans="1:7" x14ac:dyDescent="0.3">
      <c r="A34" s="15">
        <v>40438</v>
      </c>
      <c r="B34" s="14">
        <v>19354.23</v>
      </c>
      <c r="C34" s="14">
        <f t="shared" si="0"/>
        <v>18194.740000000002</v>
      </c>
      <c r="D34" s="14">
        <f t="shared" si="1"/>
        <v>20147.700000000004</v>
      </c>
      <c r="E34" s="14">
        <f t="shared" si="2"/>
        <v>793.4700000000048</v>
      </c>
      <c r="F34" s="14">
        <f t="shared" si="3"/>
        <v>629594.64090000757</v>
      </c>
      <c r="G34" s="14">
        <f t="shared" si="4"/>
        <v>4.0997239363178224</v>
      </c>
    </row>
    <row r="35" spans="1:7" x14ac:dyDescent="0.3">
      <c r="A35" s="15">
        <v>40445</v>
      </c>
      <c r="B35" s="14">
        <v>18122.52</v>
      </c>
      <c r="C35" s="14">
        <f t="shared" si="0"/>
        <v>19354.23</v>
      </c>
      <c r="D35" s="14">
        <f t="shared" si="1"/>
        <v>20513.719999999998</v>
      </c>
      <c r="E35" s="14">
        <f t="shared" si="2"/>
        <v>2391.1999999999971</v>
      </c>
      <c r="F35" s="14">
        <f t="shared" si="3"/>
        <v>5717837.4399999864</v>
      </c>
      <c r="G35" s="14">
        <f t="shared" si="4"/>
        <v>13.194632975987872</v>
      </c>
    </row>
    <row r="36" spans="1:7" x14ac:dyDescent="0.3">
      <c r="A36" s="15">
        <v>40452</v>
      </c>
      <c r="B36" s="14">
        <v>20094.189999999999</v>
      </c>
      <c r="C36" s="14">
        <f t="shared" si="0"/>
        <v>18122.52</v>
      </c>
      <c r="D36" s="14">
        <f t="shared" si="1"/>
        <v>16890.810000000001</v>
      </c>
      <c r="E36" s="14">
        <f t="shared" si="2"/>
        <v>3203.3799999999974</v>
      </c>
      <c r="F36" s="14">
        <f t="shared" si="3"/>
        <v>10261643.424399983</v>
      </c>
      <c r="G36" s="14">
        <f t="shared" si="4"/>
        <v>15.941821989341184</v>
      </c>
    </row>
    <row r="37" spans="1:7" x14ac:dyDescent="0.3">
      <c r="A37" s="15">
        <v>40459</v>
      </c>
      <c r="B37" s="14">
        <v>23388.03</v>
      </c>
      <c r="C37" s="14">
        <f t="shared" si="0"/>
        <v>20094.189999999999</v>
      </c>
      <c r="D37" s="14">
        <f t="shared" si="1"/>
        <v>22065.859999999997</v>
      </c>
      <c r="E37" s="14">
        <f t="shared" si="2"/>
        <v>1322.1700000000019</v>
      </c>
      <c r="F37" s="14">
        <f t="shared" si="3"/>
        <v>1748133.5089000049</v>
      </c>
      <c r="G37" s="14">
        <f t="shared" si="4"/>
        <v>5.6531909699106846</v>
      </c>
    </row>
    <row r="38" spans="1:7" x14ac:dyDescent="0.3">
      <c r="A38" s="15">
        <v>40466</v>
      </c>
      <c r="B38" s="14">
        <v>26978.34</v>
      </c>
      <c r="C38" s="14">
        <f t="shared" si="0"/>
        <v>23388.03</v>
      </c>
      <c r="D38" s="14">
        <f t="shared" si="1"/>
        <v>26681.87</v>
      </c>
      <c r="E38" s="14">
        <f t="shared" si="2"/>
        <v>296.47000000000116</v>
      </c>
      <c r="F38" s="14">
        <f t="shared" si="3"/>
        <v>87894.460900000689</v>
      </c>
      <c r="G38" s="14">
        <f t="shared" si="4"/>
        <v>1.0989186139695815</v>
      </c>
    </row>
    <row r="39" spans="1:7" x14ac:dyDescent="0.3">
      <c r="A39" s="15">
        <v>40473</v>
      </c>
      <c r="B39" s="14">
        <v>25543.040000000001</v>
      </c>
      <c r="C39" s="14">
        <f t="shared" si="0"/>
        <v>26978.34</v>
      </c>
      <c r="D39" s="14">
        <f t="shared" si="1"/>
        <v>30568.65</v>
      </c>
      <c r="E39" s="14">
        <f t="shared" si="2"/>
        <v>5025.6100000000006</v>
      </c>
      <c r="F39" s="14">
        <f t="shared" si="3"/>
        <v>25256755.872100007</v>
      </c>
      <c r="G39" s="14">
        <f t="shared" si="4"/>
        <v>19.675066084538098</v>
      </c>
    </row>
    <row r="40" spans="1:7" x14ac:dyDescent="0.3">
      <c r="A40" s="15">
        <v>40480</v>
      </c>
      <c r="B40" s="14">
        <v>38640.93</v>
      </c>
      <c r="C40" s="14">
        <f t="shared" si="0"/>
        <v>25543.040000000001</v>
      </c>
      <c r="D40" s="14">
        <f t="shared" si="1"/>
        <v>24107.74</v>
      </c>
      <c r="E40" s="14">
        <f t="shared" si="2"/>
        <v>14533.189999999999</v>
      </c>
      <c r="F40" s="14">
        <f t="shared" si="3"/>
        <v>211213611.57609996</v>
      </c>
      <c r="G40" s="14">
        <f t="shared" si="4"/>
        <v>37.610870131748896</v>
      </c>
    </row>
    <row r="41" spans="1:7" x14ac:dyDescent="0.3">
      <c r="A41" s="15">
        <v>40487</v>
      </c>
      <c r="B41" s="14">
        <v>34238.879999999997</v>
      </c>
      <c r="C41" s="14">
        <f t="shared" si="0"/>
        <v>38640.93</v>
      </c>
      <c r="D41" s="14">
        <f t="shared" si="1"/>
        <v>51738.82</v>
      </c>
      <c r="E41" s="14">
        <f t="shared" si="2"/>
        <v>17499.940000000002</v>
      </c>
      <c r="F41" s="14">
        <f t="shared" si="3"/>
        <v>306247900.00360006</v>
      </c>
      <c r="G41" s="14">
        <f t="shared" si="4"/>
        <v>51.111309715738372</v>
      </c>
    </row>
    <row r="42" spans="1:7" x14ac:dyDescent="0.3">
      <c r="A42" s="15">
        <v>40494</v>
      </c>
      <c r="B42" s="14">
        <v>19549.39</v>
      </c>
      <c r="C42" s="14">
        <f t="shared" si="0"/>
        <v>34238.879999999997</v>
      </c>
      <c r="D42" s="14">
        <f t="shared" si="1"/>
        <v>29836.829999999994</v>
      </c>
      <c r="E42" s="14">
        <f t="shared" si="2"/>
        <v>10287.439999999995</v>
      </c>
      <c r="F42" s="14">
        <f t="shared" si="3"/>
        <v>105831421.7535999</v>
      </c>
      <c r="G42" s="14">
        <f t="shared" si="4"/>
        <v>52.622818410190774</v>
      </c>
    </row>
    <row r="43" spans="1:7" x14ac:dyDescent="0.3">
      <c r="A43" s="15">
        <v>40501</v>
      </c>
      <c r="B43" s="14">
        <v>19552.84</v>
      </c>
      <c r="C43" s="14">
        <f t="shared" si="0"/>
        <v>19549.39</v>
      </c>
      <c r="D43" s="14">
        <f t="shared" si="1"/>
        <v>4859.9000000000015</v>
      </c>
      <c r="E43" s="14">
        <f t="shared" si="2"/>
        <v>14692.939999999999</v>
      </c>
      <c r="F43" s="14">
        <f t="shared" si="3"/>
        <v>215882485.84359998</v>
      </c>
      <c r="G43" s="14">
        <f t="shared" si="4"/>
        <v>75.144787151124831</v>
      </c>
    </row>
    <row r="44" spans="1:7" x14ac:dyDescent="0.3">
      <c r="A44" s="15">
        <v>40508</v>
      </c>
      <c r="B44" s="14">
        <v>18820.29</v>
      </c>
      <c r="C44" s="14">
        <f t="shared" si="0"/>
        <v>19552.84</v>
      </c>
      <c r="D44" s="14">
        <f t="shared" si="1"/>
        <v>19556.29</v>
      </c>
      <c r="E44" s="14">
        <f t="shared" si="2"/>
        <v>736</v>
      </c>
      <c r="F44" s="14">
        <f t="shared" si="3"/>
        <v>541696</v>
      </c>
      <c r="G44" s="14">
        <f t="shared" si="4"/>
        <v>3.9106730023820035</v>
      </c>
    </row>
    <row r="45" spans="1:7" x14ac:dyDescent="0.3">
      <c r="A45" s="15">
        <v>40515</v>
      </c>
      <c r="B45" s="14">
        <v>22517.56</v>
      </c>
      <c r="C45" s="14">
        <f t="shared" si="0"/>
        <v>18820.29</v>
      </c>
      <c r="D45" s="14">
        <f t="shared" si="1"/>
        <v>18087.740000000002</v>
      </c>
      <c r="E45" s="14">
        <f t="shared" si="2"/>
        <v>4429.82</v>
      </c>
      <c r="F45" s="14">
        <f t="shared" si="3"/>
        <v>19623305.232399996</v>
      </c>
      <c r="G45" s="14">
        <f t="shared" si="4"/>
        <v>19.672735411829699</v>
      </c>
    </row>
    <row r="46" spans="1:7" x14ac:dyDescent="0.3">
      <c r="A46" s="15">
        <v>40522</v>
      </c>
      <c r="B46" s="14">
        <v>31497.65</v>
      </c>
      <c r="C46" s="14">
        <f t="shared" si="0"/>
        <v>22517.56</v>
      </c>
      <c r="D46" s="14">
        <f t="shared" si="1"/>
        <v>26214.83</v>
      </c>
      <c r="E46" s="14">
        <f t="shared" si="2"/>
        <v>5282.82</v>
      </c>
      <c r="F46" s="14">
        <f t="shared" si="3"/>
        <v>27908187.152399998</v>
      </c>
      <c r="G46" s="14">
        <f t="shared" si="4"/>
        <v>16.772108395388223</v>
      </c>
    </row>
    <row r="47" spans="1:7" x14ac:dyDescent="0.3">
      <c r="A47" s="15">
        <v>40529</v>
      </c>
      <c r="B47" s="14">
        <v>44912.86</v>
      </c>
      <c r="C47" s="14">
        <f t="shared" si="0"/>
        <v>31497.65</v>
      </c>
      <c r="D47" s="14">
        <f t="shared" si="1"/>
        <v>40477.740000000005</v>
      </c>
      <c r="E47" s="14">
        <f t="shared" si="2"/>
        <v>4435.1199999999953</v>
      </c>
      <c r="F47" s="14">
        <f t="shared" si="3"/>
        <v>19670289.414399959</v>
      </c>
      <c r="G47" s="14">
        <f t="shared" si="4"/>
        <v>9.8749445036454926</v>
      </c>
    </row>
    <row r="48" spans="1:7" x14ac:dyDescent="0.3">
      <c r="A48" s="15">
        <v>40536</v>
      </c>
      <c r="B48" s="14">
        <v>55931.23</v>
      </c>
      <c r="C48" s="14">
        <f t="shared" si="0"/>
        <v>44912.86</v>
      </c>
      <c r="D48" s="14">
        <f t="shared" si="1"/>
        <v>58328.07</v>
      </c>
      <c r="E48" s="14">
        <f t="shared" si="2"/>
        <v>2396.8399999999965</v>
      </c>
      <c r="F48" s="14">
        <f t="shared" si="3"/>
        <v>5744841.9855999835</v>
      </c>
      <c r="G48" s="14">
        <f t="shared" si="4"/>
        <v>4.2853339717363559</v>
      </c>
    </row>
    <row r="49" spans="1:7" x14ac:dyDescent="0.3">
      <c r="A49" s="15">
        <v>40543</v>
      </c>
      <c r="B49" s="14">
        <v>19124.580000000002</v>
      </c>
      <c r="C49" s="14">
        <f t="shared" si="0"/>
        <v>55931.23</v>
      </c>
      <c r="D49" s="14">
        <f t="shared" si="1"/>
        <v>66949.600000000006</v>
      </c>
      <c r="E49" s="14">
        <f t="shared" si="2"/>
        <v>47825.020000000004</v>
      </c>
      <c r="F49" s="14">
        <f t="shared" si="3"/>
        <v>2287232538.0004005</v>
      </c>
      <c r="G49" s="14">
        <f t="shared" si="4"/>
        <v>250.07095580661115</v>
      </c>
    </row>
    <row r="50" spans="1:7" x14ac:dyDescent="0.3">
      <c r="A50" s="15">
        <v>40550</v>
      </c>
      <c r="B50" s="14">
        <v>15984.24</v>
      </c>
      <c r="C50" s="14">
        <f t="shared" si="0"/>
        <v>19124.580000000002</v>
      </c>
      <c r="D50" s="14">
        <f t="shared" si="1"/>
        <v>-17682.07</v>
      </c>
      <c r="E50" s="14">
        <f t="shared" si="2"/>
        <v>33666.31</v>
      </c>
      <c r="F50" s="14">
        <f t="shared" si="3"/>
        <v>1133420429.0160999</v>
      </c>
      <c r="G50" s="14">
        <f t="shared" si="4"/>
        <v>210.62190007157048</v>
      </c>
    </row>
    <row r="51" spans="1:7" x14ac:dyDescent="0.3">
      <c r="A51" s="15">
        <v>40557</v>
      </c>
      <c r="B51" s="14">
        <v>17359.7</v>
      </c>
      <c r="C51" s="14">
        <f t="shared" si="0"/>
        <v>15984.24</v>
      </c>
      <c r="D51" s="14">
        <f t="shared" si="1"/>
        <v>12843.899999999998</v>
      </c>
      <c r="E51" s="14">
        <f t="shared" si="2"/>
        <v>4515.8000000000029</v>
      </c>
      <c r="F51" s="14">
        <f t="shared" si="3"/>
        <v>20392449.640000027</v>
      </c>
      <c r="G51" s="14">
        <f t="shared" si="4"/>
        <v>26.013122346584343</v>
      </c>
    </row>
    <row r="52" spans="1:7" x14ac:dyDescent="0.3">
      <c r="A52" s="15">
        <v>40564</v>
      </c>
      <c r="B52" s="14">
        <v>17341.47</v>
      </c>
      <c r="C52" s="14">
        <f t="shared" si="0"/>
        <v>17359.7</v>
      </c>
      <c r="D52" s="14">
        <f t="shared" si="1"/>
        <v>18735.160000000003</v>
      </c>
      <c r="E52" s="14">
        <f t="shared" si="2"/>
        <v>1393.6900000000023</v>
      </c>
      <c r="F52" s="14">
        <f t="shared" si="3"/>
        <v>1942371.8161000065</v>
      </c>
      <c r="G52" s="14">
        <f t="shared" si="4"/>
        <v>8.0367465964534848</v>
      </c>
    </row>
    <row r="53" spans="1:7" x14ac:dyDescent="0.3">
      <c r="A53" s="15">
        <v>40571</v>
      </c>
      <c r="B53" s="14">
        <v>18461.18</v>
      </c>
      <c r="C53" s="14">
        <f t="shared" si="0"/>
        <v>17341.47</v>
      </c>
      <c r="D53" s="14">
        <f t="shared" si="1"/>
        <v>17323.240000000002</v>
      </c>
      <c r="E53" s="14">
        <f t="shared" si="2"/>
        <v>1137.9399999999987</v>
      </c>
      <c r="F53" s="14">
        <f t="shared" si="3"/>
        <v>1294907.4435999971</v>
      </c>
      <c r="G53" s="14">
        <f t="shared" si="4"/>
        <v>6.1639613502495436</v>
      </c>
    </row>
    <row r="54" spans="1:7" x14ac:dyDescent="0.3">
      <c r="A54" s="15">
        <v>40578</v>
      </c>
      <c r="B54" s="14">
        <v>21665.759999999998</v>
      </c>
      <c r="C54" s="14">
        <f t="shared" si="0"/>
        <v>18461.18</v>
      </c>
      <c r="D54" s="14">
        <f t="shared" si="1"/>
        <v>19580.89</v>
      </c>
      <c r="E54" s="14">
        <f t="shared" si="2"/>
        <v>2084.869999999999</v>
      </c>
      <c r="F54" s="14">
        <f t="shared" si="3"/>
        <v>4346682.9168999959</v>
      </c>
      <c r="G54" s="14">
        <f t="shared" si="4"/>
        <v>9.6228796035772532</v>
      </c>
    </row>
    <row r="55" spans="1:7" x14ac:dyDescent="0.3">
      <c r="A55" s="15">
        <v>40585</v>
      </c>
      <c r="B55" s="14">
        <v>37887.17</v>
      </c>
      <c r="C55" s="14">
        <f t="shared" si="0"/>
        <v>21665.759999999998</v>
      </c>
      <c r="D55" s="14">
        <f t="shared" si="1"/>
        <v>24870.339999999997</v>
      </c>
      <c r="E55" s="14">
        <f t="shared" si="2"/>
        <v>13016.830000000002</v>
      </c>
      <c r="F55" s="14">
        <f t="shared" si="3"/>
        <v>169437863.24890006</v>
      </c>
      <c r="G55" s="14">
        <f t="shared" si="4"/>
        <v>34.356828446146814</v>
      </c>
    </row>
    <row r="56" spans="1:7" x14ac:dyDescent="0.3">
      <c r="A56" s="15">
        <v>40592</v>
      </c>
      <c r="B56" s="14">
        <v>46845.87</v>
      </c>
      <c r="C56" s="14">
        <f t="shared" si="0"/>
        <v>37887.17</v>
      </c>
      <c r="D56" s="14">
        <f t="shared" si="1"/>
        <v>54108.58</v>
      </c>
      <c r="E56" s="14">
        <f t="shared" si="2"/>
        <v>7262.7099999999991</v>
      </c>
      <c r="F56" s="14">
        <f t="shared" si="3"/>
        <v>52746956.544099987</v>
      </c>
      <c r="G56" s="14">
        <f t="shared" si="4"/>
        <v>15.503415776033188</v>
      </c>
    </row>
    <row r="57" spans="1:7" x14ac:dyDescent="0.3">
      <c r="A57" s="15">
        <v>40599</v>
      </c>
      <c r="B57" s="14">
        <v>19363.830000000002</v>
      </c>
      <c r="C57" s="14">
        <f t="shared" si="0"/>
        <v>46845.87</v>
      </c>
      <c r="D57" s="14">
        <f t="shared" si="1"/>
        <v>55804.570000000007</v>
      </c>
      <c r="E57" s="14">
        <f t="shared" si="2"/>
        <v>36440.740000000005</v>
      </c>
      <c r="F57" s="14">
        <f t="shared" si="3"/>
        <v>1327927531.7476003</v>
      </c>
      <c r="G57" s="14">
        <f t="shared" si="4"/>
        <v>188.18973312614293</v>
      </c>
    </row>
    <row r="58" spans="1:7" x14ac:dyDescent="0.3">
      <c r="A58" s="15">
        <v>40606</v>
      </c>
      <c r="B58" s="14">
        <v>20327.61</v>
      </c>
      <c r="C58" s="14">
        <f t="shared" si="0"/>
        <v>19363.830000000002</v>
      </c>
      <c r="D58" s="14">
        <f t="shared" si="1"/>
        <v>-8118.2099999999991</v>
      </c>
      <c r="E58" s="14">
        <f t="shared" si="2"/>
        <v>28445.82</v>
      </c>
      <c r="F58" s="14">
        <f t="shared" si="3"/>
        <v>809164675.47239995</v>
      </c>
      <c r="G58" s="14">
        <f t="shared" si="4"/>
        <v>139.93686419603682</v>
      </c>
    </row>
    <row r="59" spans="1:7" x14ac:dyDescent="0.3">
      <c r="A59" s="15">
        <v>40613</v>
      </c>
      <c r="B59" s="14">
        <v>21280.400000000001</v>
      </c>
      <c r="C59" s="14">
        <f t="shared" si="0"/>
        <v>20327.61</v>
      </c>
      <c r="D59" s="14">
        <f t="shared" si="1"/>
        <v>21291.39</v>
      </c>
      <c r="E59" s="14">
        <f t="shared" si="2"/>
        <v>10.989999999997963</v>
      </c>
      <c r="F59" s="14">
        <f t="shared" si="3"/>
        <v>120.78009999995523</v>
      </c>
      <c r="G59" s="14">
        <f t="shared" si="4"/>
        <v>5.1643766094612707E-2</v>
      </c>
    </row>
    <row r="60" spans="1:7" x14ac:dyDescent="0.3">
      <c r="A60" s="15">
        <v>40620</v>
      </c>
      <c r="B60" s="14">
        <v>20334.23</v>
      </c>
      <c r="C60" s="14">
        <f t="shared" si="0"/>
        <v>21280.400000000001</v>
      </c>
      <c r="D60" s="14">
        <f t="shared" si="1"/>
        <v>22233.190000000002</v>
      </c>
      <c r="E60" s="14">
        <f t="shared" si="2"/>
        <v>1898.9600000000028</v>
      </c>
      <c r="F60" s="14">
        <f t="shared" si="3"/>
        <v>3606049.0816000104</v>
      </c>
      <c r="G60" s="14">
        <f t="shared" si="4"/>
        <v>9.3387357180478574</v>
      </c>
    </row>
    <row r="61" spans="1:7" x14ac:dyDescent="0.3">
      <c r="A61" s="15">
        <v>40627</v>
      </c>
      <c r="B61" s="14">
        <v>20881.099999999999</v>
      </c>
      <c r="C61" s="14">
        <f t="shared" si="0"/>
        <v>20334.23</v>
      </c>
      <c r="D61" s="14">
        <f t="shared" si="1"/>
        <v>19388.059999999998</v>
      </c>
      <c r="E61" s="14">
        <f t="shared" si="2"/>
        <v>1493.0400000000009</v>
      </c>
      <c r="F61" s="14">
        <f t="shared" si="3"/>
        <v>2229168.4416000028</v>
      </c>
      <c r="G61" s="14">
        <f t="shared" si="4"/>
        <v>7.1501980259660698</v>
      </c>
    </row>
    <row r="62" spans="1:7" x14ac:dyDescent="0.3">
      <c r="A62" s="15">
        <v>40634</v>
      </c>
      <c r="B62" s="14">
        <v>20398.09</v>
      </c>
      <c r="C62" s="14">
        <f t="shared" si="0"/>
        <v>20881.099999999999</v>
      </c>
      <c r="D62" s="14">
        <f t="shared" si="1"/>
        <v>21427.969999999998</v>
      </c>
      <c r="E62" s="14">
        <f t="shared" si="2"/>
        <v>1029.8799999999974</v>
      </c>
      <c r="F62" s="14">
        <f t="shared" si="3"/>
        <v>1060652.8143999947</v>
      </c>
      <c r="G62" s="14">
        <f t="shared" si="4"/>
        <v>5.0489040885690635</v>
      </c>
    </row>
    <row r="63" spans="1:7" x14ac:dyDescent="0.3">
      <c r="A63" s="15">
        <v>40641</v>
      </c>
      <c r="B63" s="14">
        <v>23873.79</v>
      </c>
      <c r="C63" s="14">
        <f t="shared" si="0"/>
        <v>20398.09</v>
      </c>
      <c r="D63" s="14">
        <f t="shared" si="1"/>
        <v>19915.080000000002</v>
      </c>
      <c r="E63" s="14">
        <f t="shared" si="2"/>
        <v>3958.7099999999991</v>
      </c>
      <c r="F63" s="14">
        <f t="shared" si="3"/>
        <v>15671384.864099992</v>
      </c>
      <c r="G63" s="14">
        <f t="shared" si="4"/>
        <v>16.581824670485915</v>
      </c>
    </row>
    <row r="64" spans="1:7" x14ac:dyDescent="0.3">
      <c r="A64" s="15">
        <v>40648</v>
      </c>
      <c r="B64" s="14">
        <v>28762.37</v>
      </c>
      <c r="C64" s="14">
        <f t="shared" si="0"/>
        <v>23873.79</v>
      </c>
      <c r="D64" s="14">
        <f t="shared" si="1"/>
        <v>27349.49</v>
      </c>
      <c r="E64" s="14">
        <f t="shared" si="2"/>
        <v>1412.8799999999974</v>
      </c>
      <c r="F64" s="14">
        <f t="shared" si="3"/>
        <v>1996229.8943999927</v>
      </c>
      <c r="G64" s="14">
        <f t="shared" si="4"/>
        <v>4.9122516677172205</v>
      </c>
    </row>
    <row r="65" spans="1:7" x14ac:dyDescent="0.3">
      <c r="A65" s="15">
        <v>40655</v>
      </c>
      <c r="B65" s="14">
        <v>50510.31</v>
      </c>
      <c r="C65" s="14">
        <f t="shared" si="0"/>
        <v>28762.37</v>
      </c>
      <c r="D65" s="14">
        <f t="shared" si="1"/>
        <v>33650.949999999997</v>
      </c>
      <c r="E65" s="14">
        <f t="shared" si="2"/>
        <v>16859.36</v>
      </c>
      <c r="F65" s="14">
        <f t="shared" si="3"/>
        <v>284238019.60960001</v>
      </c>
      <c r="G65" s="14">
        <f t="shared" si="4"/>
        <v>33.37805687591306</v>
      </c>
    </row>
    <row r="66" spans="1:7" x14ac:dyDescent="0.3">
      <c r="A66" s="15">
        <v>40662</v>
      </c>
      <c r="B66" s="14">
        <v>41512.39</v>
      </c>
      <c r="C66" s="14">
        <f t="shared" si="0"/>
        <v>50510.31</v>
      </c>
      <c r="D66" s="14">
        <f t="shared" si="1"/>
        <v>72258.25</v>
      </c>
      <c r="E66" s="14">
        <f t="shared" si="2"/>
        <v>30745.86</v>
      </c>
      <c r="F66" s="14">
        <f t="shared" si="3"/>
        <v>945307907.13960004</v>
      </c>
      <c r="G66" s="14">
        <f t="shared" si="4"/>
        <v>74.06429743023709</v>
      </c>
    </row>
    <row r="67" spans="1:7" x14ac:dyDescent="0.3">
      <c r="A67" s="15">
        <v>40669</v>
      </c>
      <c r="B67" s="14">
        <v>20138.189999999999</v>
      </c>
      <c r="C67" s="14">
        <f t="shared" si="0"/>
        <v>41512.39</v>
      </c>
      <c r="D67" s="14">
        <f t="shared" si="1"/>
        <v>32514.47</v>
      </c>
      <c r="E67" s="14">
        <f t="shared" si="2"/>
        <v>12376.280000000002</v>
      </c>
      <c r="F67" s="14">
        <f t="shared" si="3"/>
        <v>153172306.63840005</v>
      </c>
      <c r="G67" s="14">
        <f t="shared" si="4"/>
        <v>61.456764485785484</v>
      </c>
    </row>
    <row r="68" spans="1:7" x14ac:dyDescent="0.3">
      <c r="A68" s="15">
        <v>40676</v>
      </c>
      <c r="B68" s="14">
        <v>17235.150000000001</v>
      </c>
      <c r="C68" s="14">
        <f t="shared" ref="C68:C131" si="5">B67</f>
        <v>20138.189999999999</v>
      </c>
      <c r="D68" s="14">
        <f t="shared" si="1"/>
        <v>-1236.010000000002</v>
      </c>
      <c r="E68" s="14">
        <f t="shared" si="2"/>
        <v>18471.160000000003</v>
      </c>
      <c r="F68" s="14">
        <f t="shared" si="3"/>
        <v>341183751.7456001</v>
      </c>
      <c r="G68" s="14">
        <f t="shared" si="4"/>
        <v>107.17144904453981</v>
      </c>
    </row>
    <row r="69" spans="1:7" x14ac:dyDescent="0.3">
      <c r="A69" s="15">
        <v>40683</v>
      </c>
      <c r="B69" s="14">
        <v>15136.78</v>
      </c>
      <c r="C69" s="14">
        <f t="shared" si="5"/>
        <v>17235.150000000001</v>
      </c>
      <c r="D69" s="14">
        <f t="shared" ref="D69:D132" si="6">B68+(B68-B67)</f>
        <v>14332.110000000004</v>
      </c>
      <c r="E69" s="14">
        <f t="shared" ref="E69:E132" si="7">ABS(D69-B69)</f>
        <v>804.66999999999643</v>
      </c>
      <c r="F69" s="14">
        <f t="shared" ref="F69:F132" si="8">POWER(D69-B69,2)</f>
        <v>647493.80889999424</v>
      </c>
      <c r="G69" s="14">
        <f t="shared" ref="G69:G132" si="9">(E69/B69)*100</f>
        <v>5.3159919084507834</v>
      </c>
    </row>
    <row r="70" spans="1:7" x14ac:dyDescent="0.3">
      <c r="A70" s="15">
        <v>40690</v>
      </c>
      <c r="B70" s="14">
        <v>15741.6</v>
      </c>
      <c r="C70" s="14">
        <f t="shared" si="5"/>
        <v>15136.78</v>
      </c>
      <c r="D70" s="14">
        <f t="shared" si="6"/>
        <v>13038.41</v>
      </c>
      <c r="E70" s="14">
        <f t="shared" si="7"/>
        <v>2703.1900000000005</v>
      </c>
      <c r="F70" s="14">
        <f t="shared" si="8"/>
        <v>7307236.1761000026</v>
      </c>
      <c r="G70" s="14">
        <f t="shared" si="9"/>
        <v>17.172269654927074</v>
      </c>
    </row>
    <row r="71" spans="1:7" x14ac:dyDescent="0.3">
      <c r="A71" s="15">
        <v>40697</v>
      </c>
      <c r="B71" s="14">
        <v>16434.150000000001</v>
      </c>
      <c r="C71" s="14">
        <f t="shared" si="5"/>
        <v>15741.6</v>
      </c>
      <c r="D71" s="14">
        <f t="shared" si="6"/>
        <v>16346.42</v>
      </c>
      <c r="E71" s="14">
        <f t="shared" si="7"/>
        <v>87.730000000001382</v>
      </c>
      <c r="F71" s="14">
        <f t="shared" si="8"/>
        <v>7696.5529000002425</v>
      </c>
      <c r="G71" s="14">
        <f t="shared" si="9"/>
        <v>0.5338274264260785</v>
      </c>
    </row>
    <row r="72" spans="1:7" x14ac:dyDescent="0.3">
      <c r="A72" s="15">
        <v>40704</v>
      </c>
      <c r="B72" s="14">
        <v>15883.52</v>
      </c>
      <c r="C72" s="14">
        <f t="shared" si="5"/>
        <v>16434.150000000001</v>
      </c>
      <c r="D72" s="14">
        <f t="shared" si="6"/>
        <v>17126.700000000004</v>
      </c>
      <c r="E72" s="14">
        <f t="shared" si="7"/>
        <v>1243.1800000000039</v>
      </c>
      <c r="F72" s="14">
        <f t="shared" si="8"/>
        <v>1545496.5124000097</v>
      </c>
      <c r="G72" s="14">
        <f t="shared" si="9"/>
        <v>7.8268545007655979</v>
      </c>
    </row>
    <row r="73" spans="1:7" x14ac:dyDescent="0.3">
      <c r="A73" s="15">
        <v>40711</v>
      </c>
      <c r="B73" s="14">
        <v>14978.09</v>
      </c>
      <c r="C73" s="14">
        <f t="shared" si="5"/>
        <v>15883.52</v>
      </c>
      <c r="D73" s="14">
        <f t="shared" si="6"/>
        <v>15332.89</v>
      </c>
      <c r="E73" s="14">
        <f t="shared" si="7"/>
        <v>354.79999999999927</v>
      </c>
      <c r="F73" s="14">
        <f t="shared" si="8"/>
        <v>125883.03999999948</v>
      </c>
      <c r="G73" s="14">
        <f t="shared" si="9"/>
        <v>2.3687933508210945</v>
      </c>
    </row>
    <row r="74" spans="1:7" x14ac:dyDescent="0.3">
      <c r="A74" s="15">
        <v>40718</v>
      </c>
      <c r="B74" s="14">
        <v>15682.81</v>
      </c>
      <c r="C74" s="14">
        <f t="shared" si="5"/>
        <v>14978.09</v>
      </c>
      <c r="D74" s="14">
        <f t="shared" si="6"/>
        <v>14072.66</v>
      </c>
      <c r="E74" s="14">
        <f t="shared" si="7"/>
        <v>1610.1499999999996</v>
      </c>
      <c r="F74" s="14">
        <f t="shared" si="8"/>
        <v>2592583.022499999</v>
      </c>
      <c r="G74" s="14">
        <f t="shared" si="9"/>
        <v>10.266973839509626</v>
      </c>
    </row>
    <row r="75" spans="1:7" x14ac:dyDescent="0.3">
      <c r="A75" s="15">
        <v>40725</v>
      </c>
      <c r="B75" s="14">
        <v>15363.5</v>
      </c>
      <c r="C75" s="14">
        <f t="shared" si="5"/>
        <v>15682.81</v>
      </c>
      <c r="D75" s="14">
        <f t="shared" si="6"/>
        <v>16387.53</v>
      </c>
      <c r="E75" s="14">
        <f t="shared" si="7"/>
        <v>1024.0299999999988</v>
      </c>
      <c r="F75" s="14">
        <f t="shared" si="8"/>
        <v>1048637.4408999977</v>
      </c>
      <c r="G75" s="14">
        <f t="shared" si="9"/>
        <v>6.665343183519373</v>
      </c>
    </row>
    <row r="76" spans="1:7" x14ac:dyDescent="0.3">
      <c r="A76" s="15">
        <v>40732</v>
      </c>
      <c r="B76" s="14">
        <v>16148.87</v>
      </c>
      <c r="C76" s="14">
        <f t="shared" si="5"/>
        <v>15363.5</v>
      </c>
      <c r="D76" s="14">
        <f t="shared" si="6"/>
        <v>15044.19</v>
      </c>
      <c r="E76" s="14">
        <f t="shared" si="7"/>
        <v>1104.6800000000003</v>
      </c>
      <c r="F76" s="14">
        <f t="shared" si="8"/>
        <v>1220317.9024000007</v>
      </c>
      <c r="G76" s="14">
        <f t="shared" si="9"/>
        <v>6.8406024693987888</v>
      </c>
    </row>
    <row r="77" spans="1:7" x14ac:dyDescent="0.3">
      <c r="A77" s="15">
        <v>40739</v>
      </c>
      <c r="B77" s="14">
        <v>15654.85</v>
      </c>
      <c r="C77" s="14">
        <f t="shared" si="5"/>
        <v>16148.87</v>
      </c>
      <c r="D77" s="14">
        <f t="shared" si="6"/>
        <v>16934.240000000002</v>
      </c>
      <c r="E77" s="14">
        <f t="shared" si="7"/>
        <v>1279.3900000000012</v>
      </c>
      <c r="F77" s="14">
        <f t="shared" si="8"/>
        <v>1636838.7721000032</v>
      </c>
      <c r="G77" s="14">
        <f t="shared" si="9"/>
        <v>8.1724832879267524</v>
      </c>
    </row>
    <row r="78" spans="1:7" x14ac:dyDescent="0.3">
      <c r="A78" s="15">
        <v>40746</v>
      </c>
      <c r="B78" s="14">
        <v>15766.6</v>
      </c>
      <c r="C78" s="14">
        <f t="shared" si="5"/>
        <v>15654.85</v>
      </c>
      <c r="D78" s="14">
        <f t="shared" si="6"/>
        <v>15160.83</v>
      </c>
      <c r="E78" s="14">
        <f t="shared" si="7"/>
        <v>605.77000000000044</v>
      </c>
      <c r="F78" s="14">
        <f t="shared" si="8"/>
        <v>366957.29290000052</v>
      </c>
      <c r="G78" s="14">
        <f t="shared" si="9"/>
        <v>3.8421092689609706</v>
      </c>
    </row>
    <row r="79" spans="1:7" x14ac:dyDescent="0.3">
      <c r="A79" s="15">
        <v>40753</v>
      </c>
      <c r="B79" s="14">
        <v>15922.41</v>
      </c>
      <c r="C79" s="14">
        <f t="shared" si="5"/>
        <v>15766.6</v>
      </c>
      <c r="D79" s="14">
        <f t="shared" si="6"/>
        <v>15878.35</v>
      </c>
      <c r="E79" s="14">
        <f t="shared" si="7"/>
        <v>44.059999999999491</v>
      </c>
      <c r="F79" s="14">
        <f t="shared" si="8"/>
        <v>1941.2835999999552</v>
      </c>
      <c r="G79" s="14">
        <f t="shared" si="9"/>
        <v>0.27671690403650889</v>
      </c>
    </row>
    <row r="80" spans="1:7" x14ac:dyDescent="0.3">
      <c r="A80" s="15">
        <v>40760</v>
      </c>
      <c r="B80" s="14">
        <v>15295.55</v>
      </c>
      <c r="C80" s="14">
        <f t="shared" si="5"/>
        <v>15922.41</v>
      </c>
      <c r="D80" s="14">
        <f t="shared" si="6"/>
        <v>16078.22</v>
      </c>
      <c r="E80" s="14">
        <f t="shared" si="7"/>
        <v>782.67000000000007</v>
      </c>
      <c r="F80" s="14">
        <f t="shared" si="8"/>
        <v>612572.32890000008</v>
      </c>
      <c r="G80" s="14">
        <f t="shared" si="9"/>
        <v>5.1169784675935164</v>
      </c>
    </row>
    <row r="81" spans="1:7" x14ac:dyDescent="0.3">
      <c r="A81" s="15">
        <v>40767</v>
      </c>
      <c r="B81" s="14">
        <v>14539.79</v>
      </c>
      <c r="C81" s="14">
        <f t="shared" si="5"/>
        <v>15295.55</v>
      </c>
      <c r="D81" s="14">
        <f t="shared" si="6"/>
        <v>14668.689999999999</v>
      </c>
      <c r="E81" s="14">
        <f t="shared" si="7"/>
        <v>128.89999999999782</v>
      </c>
      <c r="F81" s="14">
        <f t="shared" si="8"/>
        <v>16615.209999999439</v>
      </c>
      <c r="G81" s="14">
        <f t="shared" si="9"/>
        <v>0.8865327490974616</v>
      </c>
    </row>
    <row r="82" spans="1:7" x14ac:dyDescent="0.3">
      <c r="A82" s="15">
        <v>40774</v>
      </c>
      <c r="B82" s="14">
        <v>14689.24</v>
      </c>
      <c r="C82" s="14">
        <f t="shared" si="5"/>
        <v>14539.79</v>
      </c>
      <c r="D82" s="14">
        <f t="shared" si="6"/>
        <v>13784.030000000002</v>
      </c>
      <c r="E82" s="14">
        <f t="shared" si="7"/>
        <v>905.20999999999731</v>
      </c>
      <c r="F82" s="14">
        <f t="shared" si="8"/>
        <v>819405.14409999514</v>
      </c>
      <c r="G82" s="14">
        <f t="shared" si="9"/>
        <v>6.1624018669447658</v>
      </c>
    </row>
    <row r="83" spans="1:7" x14ac:dyDescent="0.3">
      <c r="A83" s="15">
        <v>40781</v>
      </c>
      <c r="B83" s="14">
        <v>14537.37</v>
      </c>
      <c r="C83" s="14">
        <f t="shared" si="5"/>
        <v>14689.24</v>
      </c>
      <c r="D83" s="14">
        <f t="shared" si="6"/>
        <v>14838.689999999999</v>
      </c>
      <c r="E83" s="14">
        <f t="shared" si="7"/>
        <v>301.31999999999789</v>
      </c>
      <c r="F83" s="14">
        <f t="shared" si="8"/>
        <v>90793.742399998722</v>
      </c>
      <c r="G83" s="14">
        <f t="shared" si="9"/>
        <v>2.0727270476021307</v>
      </c>
    </row>
    <row r="84" spans="1:7" x14ac:dyDescent="0.3">
      <c r="A84" s="15">
        <v>40788</v>
      </c>
      <c r="B84" s="14">
        <v>15277.27</v>
      </c>
      <c r="C84" s="14">
        <f t="shared" si="5"/>
        <v>14537.37</v>
      </c>
      <c r="D84" s="14">
        <f t="shared" si="6"/>
        <v>14385.500000000002</v>
      </c>
      <c r="E84" s="14">
        <f t="shared" si="7"/>
        <v>891.76999999999862</v>
      </c>
      <c r="F84" s="14">
        <f t="shared" si="8"/>
        <v>795253.7328999975</v>
      </c>
      <c r="G84" s="14">
        <f t="shared" si="9"/>
        <v>5.8372340084321257</v>
      </c>
    </row>
    <row r="85" spans="1:7" x14ac:dyDescent="0.3">
      <c r="A85" s="15">
        <v>40795</v>
      </c>
      <c r="B85" s="14">
        <v>17746.68</v>
      </c>
      <c r="C85" s="14">
        <f t="shared" si="5"/>
        <v>15277.27</v>
      </c>
      <c r="D85" s="14">
        <f t="shared" si="6"/>
        <v>16017.17</v>
      </c>
      <c r="E85" s="14">
        <f t="shared" si="7"/>
        <v>1729.5100000000002</v>
      </c>
      <c r="F85" s="14">
        <f t="shared" si="8"/>
        <v>2991204.8401000006</v>
      </c>
      <c r="G85" s="14">
        <f t="shared" si="9"/>
        <v>9.7455411378353585</v>
      </c>
    </row>
    <row r="86" spans="1:7" x14ac:dyDescent="0.3">
      <c r="A86" s="15">
        <v>40802</v>
      </c>
      <c r="B86" s="14">
        <v>18535.48</v>
      </c>
      <c r="C86" s="14">
        <f t="shared" si="5"/>
        <v>17746.68</v>
      </c>
      <c r="D86" s="14">
        <f t="shared" si="6"/>
        <v>20216.09</v>
      </c>
      <c r="E86" s="14">
        <f t="shared" si="7"/>
        <v>1680.6100000000006</v>
      </c>
      <c r="F86" s="14">
        <f t="shared" si="8"/>
        <v>2824449.9721000018</v>
      </c>
      <c r="G86" s="14">
        <f t="shared" si="9"/>
        <v>9.0669893631025502</v>
      </c>
    </row>
    <row r="87" spans="1:7" x14ac:dyDescent="0.3">
      <c r="A87" s="15">
        <v>40809</v>
      </c>
      <c r="B87" s="14">
        <v>17859.3</v>
      </c>
      <c r="C87" s="14">
        <f t="shared" si="5"/>
        <v>18535.48</v>
      </c>
      <c r="D87" s="14">
        <f t="shared" si="6"/>
        <v>19324.28</v>
      </c>
      <c r="E87" s="14">
        <f t="shared" si="7"/>
        <v>1464.9799999999996</v>
      </c>
      <c r="F87" s="14">
        <f t="shared" si="8"/>
        <v>2146166.4003999988</v>
      </c>
      <c r="G87" s="14">
        <f t="shared" si="9"/>
        <v>8.2028970900315219</v>
      </c>
    </row>
    <row r="88" spans="1:7" x14ac:dyDescent="0.3">
      <c r="A88" s="15">
        <v>40816</v>
      </c>
      <c r="B88" s="14">
        <v>18337.68</v>
      </c>
      <c r="C88" s="14">
        <f t="shared" si="5"/>
        <v>17859.3</v>
      </c>
      <c r="D88" s="14">
        <f t="shared" si="6"/>
        <v>17183.12</v>
      </c>
      <c r="E88" s="14">
        <f t="shared" si="7"/>
        <v>1154.5600000000013</v>
      </c>
      <c r="F88" s="14">
        <f t="shared" si="8"/>
        <v>1333008.793600003</v>
      </c>
      <c r="G88" s="14">
        <f t="shared" si="9"/>
        <v>6.2961072502083217</v>
      </c>
    </row>
    <row r="89" spans="1:7" x14ac:dyDescent="0.3">
      <c r="A89" s="15">
        <v>40823</v>
      </c>
      <c r="B89" s="14">
        <v>20797.580000000002</v>
      </c>
      <c r="C89" s="14">
        <f t="shared" si="5"/>
        <v>18337.68</v>
      </c>
      <c r="D89" s="14">
        <f t="shared" si="6"/>
        <v>18816.060000000001</v>
      </c>
      <c r="E89" s="14">
        <f t="shared" si="7"/>
        <v>1981.5200000000004</v>
      </c>
      <c r="F89" s="14">
        <f t="shared" si="8"/>
        <v>3926421.5104000019</v>
      </c>
      <c r="G89" s="14">
        <f t="shared" si="9"/>
        <v>9.5276469666182333</v>
      </c>
    </row>
    <row r="90" spans="1:7" x14ac:dyDescent="0.3">
      <c r="A90" s="15">
        <v>40830</v>
      </c>
      <c r="B90" s="14">
        <v>23077.55</v>
      </c>
      <c r="C90" s="14">
        <f t="shared" si="5"/>
        <v>20797.580000000002</v>
      </c>
      <c r="D90" s="14">
        <f t="shared" si="6"/>
        <v>23257.480000000003</v>
      </c>
      <c r="E90" s="14">
        <f t="shared" si="7"/>
        <v>179.93000000000393</v>
      </c>
      <c r="F90" s="14">
        <f t="shared" si="8"/>
        <v>32374.804900001414</v>
      </c>
      <c r="G90" s="14">
        <f t="shared" si="9"/>
        <v>0.77967548548266141</v>
      </c>
    </row>
    <row r="91" spans="1:7" x14ac:dyDescent="0.3">
      <c r="A91" s="15">
        <v>40837</v>
      </c>
      <c r="B91" s="14">
        <v>23351.8</v>
      </c>
      <c r="C91" s="14">
        <f t="shared" si="5"/>
        <v>23077.55</v>
      </c>
      <c r="D91" s="14">
        <f t="shared" si="6"/>
        <v>25357.519999999997</v>
      </c>
      <c r="E91" s="14">
        <f t="shared" si="7"/>
        <v>2005.7199999999975</v>
      </c>
      <c r="F91" s="14">
        <f t="shared" si="8"/>
        <v>4022912.7183999899</v>
      </c>
      <c r="G91" s="14">
        <f t="shared" si="9"/>
        <v>8.5891451622572887</v>
      </c>
    </row>
    <row r="92" spans="1:7" x14ac:dyDescent="0.3">
      <c r="A92" s="15">
        <v>40844</v>
      </c>
      <c r="B92" s="14">
        <v>31579.9</v>
      </c>
      <c r="C92" s="14">
        <f t="shared" si="5"/>
        <v>23351.8</v>
      </c>
      <c r="D92" s="14">
        <f t="shared" si="6"/>
        <v>23626.05</v>
      </c>
      <c r="E92" s="14">
        <f t="shared" si="7"/>
        <v>7953.8500000000022</v>
      </c>
      <c r="F92" s="14">
        <f t="shared" si="8"/>
        <v>63263729.822500035</v>
      </c>
      <c r="G92" s="14">
        <f t="shared" si="9"/>
        <v>25.186431875971749</v>
      </c>
    </row>
    <row r="93" spans="1:7" x14ac:dyDescent="0.3">
      <c r="A93" s="15">
        <v>40851</v>
      </c>
      <c r="B93" s="14">
        <v>39886.06</v>
      </c>
      <c r="C93" s="14">
        <f t="shared" si="5"/>
        <v>31579.9</v>
      </c>
      <c r="D93" s="14">
        <f t="shared" si="6"/>
        <v>39808</v>
      </c>
      <c r="E93" s="14">
        <f t="shared" si="7"/>
        <v>78.059999999997672</v>
      </c>
      <c r="F93" s="14">
        <f t="shared" si="8"/>
        <v>6093.3635999996368</v>
      </c>
      <c r="G93" s="14">
        <f t="shared" si="9"/>
        <v>0.19570747273608291</v>
      </c>
    </row>
    <row r="94" spans="1:7" x14ac:dyDescent="0.3">
      <c r="A94" s="15">
        <v>40858</v>
      </c>
      <c r="B94" s="14">
        <v>18689.54</v>
      </c>
      <c r="C94" s="14">
        <f t="shared" si="5"/>
        <v>39886.06</v>
      </c>
      <c r="D94" s="14">
        <f t="shared" si="6"/>
        <v>48192.219999999994</v>
      </c>
      <c r="E94" s="14">
        <f t="shared" si="7"/>
        <v>29502.679999999993</v>
      </c>
      <c r="F94" s="14">
        <f t="shared" si="8"/>
        <v>870408127.18239963</v>
      </c>
      <c r="G94" s="14">
        <f t="shared" si="9"/>
        <v>157.85664066638341</v>
      </c>
    </row>
    <row r="95" spans="1:7" x14ac:dyDescent="0.3">
      <c r="A95" s="15">
        <v>40865</v>
      </c>
      <c r="B95" s="14">
        <v>19050.66</v>
      </c>
      <c r="C95" s="14">
        <f t="shared" si="5"/>
        <v>18689.54</v>
      </c>
      <c r="D95" s="14">
        <f t="shared" si="6"/>
        <v>-2506.9799999999959</v>
      </c>
      <c r="E95" s="14">
        <f t="shared" si="7"/>
        <v>21557.639999999996</v>
      </c>
      <c r="F95" s="14">
        <f t="shared" si="8"/>
        <v>464731842.36959982</v>
      </c>
      <c r="G95" s="14">
        <f t="shared" si="9"/>
        <v>113.1595440787878</v>
      </c>
    </row>
    <row r="96" spans="1:7" x14ac:dyDescent="0.3">
      <c r="A96" s="15">
        <v>40872</v>
      </c>
      <c r="B96" s="14">
        <v>20911.25</v>
      </c>
      <c r="C96" s="14">
        <f t="shared" si="5"/>
        <v>19050.66</v>
      </c>
      <c r="D96" s="14">
        <f t="shared" si="6"/>
        <v>19411.78</v>
      </c>
      <c r="E96" s="14">
        <f t="shared" si="7"/>
        <v>1499.4700000000012</v>
      </c>
      <c r="F96" s="14">
        <f t="shared" si="8"/>
        <v>2248410.2809000034</v>
      </c>
      <c r="G96" s="14">
        <f t="shared" si="9"/>
        <v>7.1706378145735012</v>
      </c>
    </row>
    <row r="97" spans="1:7" x14ac:dyDescent="0.3">
      <c r="A97" s="15">
        <v>40879</v>
      </c>
      <c r="B97" s="14">
        <v>25293.49</v>
      </c>
      <c r="C97" s="14">
        <f t="shared" si="5"/>
        <v>20911.25</v>
      </c>
      <c r="D97" s="14">
        <f t="shared" si="6"/>
        <v>22771.84</v>
      </c>
      <c r="E97" s="14">
        <f t="shared" si="7"/>
        <v>2521.6500000000015</v>
      </c>
      <c r="F97" s="14">
        <f t="shared" si="8"/>
        <v>6358718.7225000076</v>
      </c>
      <c r="G97" s="14">
        <f t="shared" si="9"/>
        <v>9.9695613377197105</v>
      </c>
    </row>
    <row r="98" spans="1:7" x14ac:dyDescent="0.3">
      <c r="A98" s="15">
        <v>40886</v>
      </c>
      <c r="B98" s="14">
        <v>33305.919999999998</v>
      </c>
      <c r="C98" s="14">
        <f t="shared" si="5"/>
        <v>25293.49</v>
      </c>
      <c r="D98" s="14">
        <f t="shared" si="6"/>
        <v>29675.730000000003</v>
      </c>
      <c r="E98" s="14">
        <f t="shared" si="7"/>
        <v>3630.1899999999951</v>
      </c>
      <c r="F98" s="14">
        <f t="shared" si="8"/>
        <v>13178279.436099963</v>
      </c>
      <c r="G98" s="14">
        <f t="shared" si="9"/>
        <v>10.899533776577844</v>
      </c>
    </row>
    <row r="99" spans="1:7" x14ac:dyDescent="0.3">
      <c r="A99" s="15">
        <v>40893</v>
      </c>
      <c r="B99" s="14">
        <v>45773.03</v>
      </c>
      <c r="C99" s="14">
        <f t="shared" si="5"/>
        <v>33305.919999999998</v>
      </c>
      <c r="D99" s="14">
        <f t="shared" si="6"/>
        <v>41318.349999999991</v>
      </c>
      <c r="E99" s="14">
        <f t="shared" si="7"/>
        <v>4454.6800000000076</v>
      </c>
      <c r="F99" s="14">
        <f t="shared" si="8"/>
        <v>19844173.902400069</v>
      </c>
      <c r="G99" s="14">
        <f t="shared" si="9"/>
        <v>9.7321064390974499</v>
      </c>
    </row>
    <row r="100" spans="1:7" x14ac:dyDescent="0.3">
      <c r="A100" s="15">
        <v>40900</v>
      </c>
      <c r="B100" s="14">
        <v>46788.75</v>
      </c>
      <c r="C100" s="14">
        <f t="shared" si="5"/>
        <v>45773.03</v>
      </c>
      <c r="D100" s="14">
        <f t="shared" si="6"/>
        <v>58240.14</v>
      </c>
      <c r="E100" s="14">
        <f t="shared" si="7"/>
        <v>11451.39</v>
      </c>
      <c r="F100" s="14">
        <f t="shared" si="8"/>
        <v>131134332.93209998</v>
      </c>
      <c r="G100" s="14">
        <f t="shared" si="9"/>
        <v>24.474665384307123</v>
      </c>
    </row>
    <row r="101" spans="1:7" x14ac:dyDescent="0.3">
      <c r="A101" s="15">
        <v>40907</v>
      </c>
      <c r="B101" s="14">
        <v>23350.880000000001</v>
      </c>
      <c r="C101" s="14">
        <f t="shared" si="5"/>
        <v>46788.75</v>
      </c>
      <c r="D101" s="14">
        <f t="shared" si="6"/>
        <v>47804.47</v>
      </c>
      <c r="E101" s="14">
        <f t="shared" si="7"/>
        <v>24453.59</v>
      </c>
      <c r="F101" s="14">
        <f t="shared" si="8"/>
        <v>597978063.88810003</v>
      </c>
      <c r="G101" s="14">
        <f t="shared" si="9"/>
        <v>104.72234879370713</v>
      </c>
    </row>
    <row r="102" spans="1:7" x14ac:dyDescent="0.3">
      <c r="A102" s="15">
        <v>40914</v>
      </c>
      <c r="B102" s="14">
        <v>16567.689999999999</v>
      </c>
      <c r="C102" s="14">
        <f t="shared" si="5"/>
        <v>23350.880000000001</v>
      </c>
      <c r="D102" s="14">
        <f t="shared" si="6"/>
        <v>-86.989999999997963</v>
      </c>
      <c r="E102" s="14">
        <f t="shared" si="7"/>
        <v>16654.679999999997</v>
      </c>
      <c r="F102" s="14">
        <f t="shared" si="8"/>
        <v>277378365.9023999</v>
      </c>
      <c r="G102" s="14">
        <f t="shared" si="9"/>
        <v>100.52505811009257</v>
      </c>
    </row>
    <row r="103" spans="1:7" x14ac:dyDescent="0.3">
      <c r="A103" s="15">
        <v>40921</v>
      </c>
      <c r="B103" s="14">
        <v>16894.400000000001</v>
      </c>
      <c r="C103" s="14">
        <f t="shared" si="5"/>
        <v>16567.689999999999</v>
      </c>
      <c r="D103" s="14">
        <f t="shared" si="6"/>
        <v>9784.4999999999964</v>
      </c>
      <c r="E103" s="14">
        <f t="shared" si="7"/>
        <v>7109.9000000000051</v>
      </c>
      <c r="F103" s="14">
        <f t="shared" si="8"/>
        <v>50550678.010000072</v>
      </c>
      <c r="G103" s="14">
        <f t="shared" si="9"/>
        <v>42.084359314329035</v>
      </c>
    </row>
    <row r="104" spans="1:7" x14ac:dyDescent="0.3">
      <c r="A104" s="15">
        <v>40928</v>
      </c>
      <c r="B104" s="14">
        <v>18365.099999999999</v>
      </c>
      <c r="C104" s="14">
        <f t="shared" si="5"/>
        <v>16894.400000000001</v>
      </c>
      <c r="D104" s="14">
        <f t="shared" si="6"/>
        <v>17221.110000000004</v>
      </c>
      <c r="E104" s="14">
        <f t="shared" si="7"/>
        <v>1143.9899999999943</v>
      </c>
      <c r="F104" s="14">
        <f t="shared" si="8"/>
        <v>1308713.1200999869</v>
      </c>
      <c r="G104" s="14">
        <f t="shared" si="9"/>
        <v>6.2291520329319985</v>
      </c>
    </row>
    <row r="105" spans="1:7" x14ac:dyDescent="0.3">
      <c r="A105" s="15">
        <v>40935</v>
      </c>
      <c r="B105" s="14">
        <v>18378.16</v>
      </c>
      <c r="C105" s="14">
        <f t="shared" si="5"/>
        <v>18365.099999999999</v>
      </c>
      <c r="D105" s="14">
        <f t="shared" si="6"/>
        <v>19835.799999999996</v>
      </c>
      <c r="E105" s="14">
        <f t="shared" si="7"/>
        <v>1457.6399999999958</v>
      </c>
      <c r="F105" s="14">
        <f t="shared" si="8"/>
        <v>2124714.3695999878</v>
      </c>
      <c r="G105" s="14">
        <f t="shared" si="9"/>
        <v>7.9313707139343421</v>
      </c>
    </row>
    <row r="106" spans="1:7" x14ac:dyDescent="0.3">
      <c r="A106" s="15">
        <v>40942</v>
      </c>
      <c r="B106" s="14">
        <v>23510.49</v>
      </c>
      <c r="C106" s="14">
        <f t="shared" si="5"/>
        <v>18378.16</v>
      </c>
      <c r="D106" s="14">
        <f t="shared" si="6"/>
        <v>18391.22</v>
      </c>
      <c r="E106" s="14">
        <f t="shared" si="7"/>
        <v>5119.2700000000004</v>
      </c>
      <c r="F106" s="14">
        <f t="shared" si="8"/>
        <v>26206925.332900006</v>
      </c>
      <c r="G106" s="14">
        <f t="shared" si="9"/>
        <v>21.774407934500729</v>
      </c>
    </row>
    <row r="107" spans="1:7" x14ac:dyDescent="0.3">
      <c r="A107" s="15">
        <v>40949</v>
      </c>
      <c r="B107" s="14">
        <v>36988.49</v>
      </c>
      <c r="C107" s="14">
        <f t="shared" si="5"/>
        <v>23510.49</v>
      </c>
      <c r="D107" s="14">
        <f t="shared" si="6"/>
        <v>28642.820000000003</v>
      </c>
      <c r="E107" s="14">
        <f t="shared" si="7"/>
        <v>8345.6699999999946</v>
      </c>
      <c r="F107" s="14">
        <f t="shared" si="8"/>
        <v>69650207.748899907</v>
      </c>
      <c r="G107" s="14">
        <f t="shared" si="9"/>
        <v>22.562883751134461</v>
      </c>
    </row>
    <row r="108" spans="1:7" x14ac:dyDescent="0.3">
      <c r="A108" s="15">
        <v>40956</v>
      </c>
      <c r="B108" s="14">
        <v>54060.1</v>
      </c>
      <c r="C108" s="14">
        <f t="shared" si="5"/>
        <v>36988.49</v>
      </c>
      <c r="D108" s="14">
        <f t="shared" si="6"/>
        <v>50466.489999999991</v>
      </c>
      <c r="E108" s="14">
        <f t="shared" si="7"/>
        <v>3593.6100000000079</v>
      </c>
      <c r="F108" s="14">
        <f t="shared" si="8"/>
        <v>12914032.832100056</v>
      </c>
      <c r="G108" s="14">
        <f t="shared" si="9"/>
        <v>6.6474349843970106</v>
      </c>
    </row>
    <row r="109" spans="1:7" x14ac:dyDescent="0.3">
      <c r="A109" s="15">
        <v>40963</v>
      </c>
      <c r="B109" s="14">
        <v>20124.22</v>
      </c>
      <c r="C109" s="14">
        <f t="shared" si="5"/>
        <v>54060.1</v>
      </c>
      <c r="D109" s="14">
        <f t="shared" si="6"/>
        <v>71131.709999999992</v>
      </c>
      <c r="E109" s="14">
        <f t="shared" si="7"/>
        <v>51007.489999999991</v>
      </c>
      <c r="F109" s="14">
        <f t="shared" si="8"/>
        <v>2601764036.1000991</v>
      </c>
      <c r="G109" s="14">
        <f t="shared" si="9"/>
        <v>253.46319012612656</v>
      </c>
    </row>
    <row r="110" spans="1:7" x14ac:dyDescent="0.3">
      <c r="A110" s="15">
        <v>40970</v>
      </c>
      <c r="B110" s="14">
        <v>20113.03</v>
      </c>
      <c r="C110" s="14">
        <f t="shared" si="5"/>
        <v>20124.22</v>
      </c>
      <c r="D110" s="14">
        <f t="shared" si="6"/>
        <v>-13811.659999999996</v>
      </c>
      <c r="E110" s="14">
        <f t="shared" si="7"/>
        <v>33924.689999999995</v>
      </c>
      <c r="F110" s="14">
        <f t="shared" si="8"/>
        <v>1150884591.5960996</v>
      </c>
      <c r="G110" s="14">
        <f t="shared" si="9"/>
        <v>168.67021030645307</v>
      </c>
    </row>
    <row r="111" spans="1:7" x14ac:dyDescent="0.3">
      <c r="A111" s="15">
        <v>40977</v>
      </c>
      <c r="B111" s="14">
        <v>21140.07</v>
      </c>
      <c r="C111" s="14">
        <f t="shared" si="5"/>
        <v>20113.03</v>
      </c>
      <c r="D111" s="14">
        <f t="shared" si="6"/>
        <v>20101.839999999997</v>
      </c>
      <c r="E111" s="14">
        <f t="shared" si="7"/>
        <v>1038.2300000000032</v>
      </c>
      <c r="F111" s="14">
        <f t="shared" si="8"/>
        <v>1077921.5329000067</v>
      </c>
      <c r="G111" s="14">
        <f t="shared" si="9"/>
        <v>4.9111947122218762</v>
      </c>
    </row>
    <row r="112" spans="1:7" x14ac:dyDescent="0.3">
      <c r="A112" s="15">
        <v>40984</v>
      </c>
      <c r="B112" s="14">
        <v>22366.880000000001</v>
      </c>
      <c r="C112" s="14">
        <f t="shared" si="5"/>
        <v>21140.07</v>
      </c>
      <c r="D112" s="14">
        <f t="shared" si="6"/>
        <v>22167.11</v>
      </c>
      <c r="E112" s="14">
        <f t="shared" si="7"/>
        <v>199.77000000000044</v>
      </c>
      <c r="F112" s="14">
        <f t="shared" si="8"/>
        <v>39908.052900000177</v>
      </c>
      <c r="G112" s="14">
        <f t="shared" si="9"/>
        <v>0.89315094461096234</v>
      </c>
    </row>
    <row r="113" spans="1:7" x14ac:dyDescent="0.3">
      <c r="A113" s="15">
        <v>40991</v>
      </c>
      <c r="B113" s="14">
        <v>22107.7</v>
      </c>
      <c r="C113" s="14">
        <f t="shared" si="5"/>
        <v>22366.880000000001</v>
      </c>
      <c r="D113" s="14">
        <f t="shared" si="6"/>
        <v>23593.690000000002</v>
      </c>
      <c r="E113" s="14">
        <f t="shared" si="7"/>
        <v>1485.9900000000016</v>
      </c>
      <c r="F113" s="14">
        <f t="shared" si="8"/>
        <v>2208166.2801000047</v>
      </c>
      <c r="G113" s="14">
        <f t="shared" si="9"/>
        <v>6.7215947384847885</v>
      </c>
    </row>
    <row r="114" spans="1:7" x14ac:dyDescent="0.3">
      <c r="A114" s="15">
        <v>40998</v>
      </c>
      <c r="B114" s="14">
        <v>28952.86</v>
      </c>
      <c r="C114" s="14">
        <f t="shared" si="5"/>
        <v>22107.7</v>
      </c>
      <c r="D114" s="14">
        <f t="shared" si="6"/>
        <v>21848.52</v>
      </c>
      <c r="E114" s="14">
        <f t="shared" si="7"/>
        <v>7104.34</v>
      </c>
      <c r="F114" s="14">
        <f t="shared" si="8"/>
        <v>50471646.835600004</v>
      </c>
      <c r="G114" s="14">
        <f t="shared" si="9"/>
        <v>24.537610446774515</v>
      </c>
    </row>
    <row r="115" spans="1:7" x14ac:dyDescent="0.3">
      <c r="A115" s="15">
        <v>41005</v>
      </c>
      <c r="B115" s="14">
        <v>57592.12</v>
      </c>
      <c r="C115" s="14">
        <f t="shared" si="5"/>
        <v>28952.86</v>
      </c>
      <c r="D115" s="14">
        <f t="shared" si="6"/>
        <v>35798.020000000004</v>
      </c>
      <c r="E115" s="14">
        <f t="shared" si="7"/>
        <v>21794.1</v>
      </c>
      <c r="F115" s="14">
        <f t="shared" si="8"/>
        <v>474982794.80999994</v>
      </c>
      <c r="G115" s="14">
        <f t="shared" si="9"/>
        <v>37.842156183866813</v>
      </c>
    </row>
    <row r="116" spans="1:7" x14ac:dyDescent="0.3">
      <c r="A116" s="15">
        <v>41012</v>
      </c>
      <c r="B116" s="14">
        <v>34684.21</v>
      </c>
      <c r="C116" s="14">
        <f t="shared" si="5"/>
        <v>57592.12</v>
      </c>
      <c r="D116" s="14">
        <f t="shared" si="6"/>
        <v>86231.38</v>
      </c>
      <c r="E116" s="14">
        <f t="shared" si="7"/>
        <v>51547.170000000006</v>
      </c>
      <c r="F116" s="14">
        <f t="shared" si="8"/>
        <v>2657110735.0089006</v>
      </c>
      <c r="G116" s="14">
        <f t="shared" si="9"/>
        <v>148.61855005490975</v>
      </c>
    </row>
    <row r="117" spans="1:7" x14ac:dyDescent="0.3">
      <c r="A117" s="15">
        <v>41019</v>
      </c>
      <c r="B117" s="14">
        <v>16976.189999999999</v>
      </c>
      <c r="C117" s="14">
        <f t="shared" si="5"/>
        <v>34684.21</v>
      </c>
      <c r="D117" s="14">
        <f t="shared" si="6"/>
        <v>11776.299999999996</v>
      </c>
      <c r="E117" s="14">
        <f t="shared" si="7"/>
        <v>5199.8900000000031</v>
      </c>
      <c r="F117" s="14">
        <f t="shared" si="8"/>
        <v>27038856.012100033</v>
      </c>
      <c r="G117" s="14">
        <f t="shared" si="9"/>
        <v>30.630488937741646</v>
      </c>
    </row>
    <row r="118" spans="1:7" x14ac:dyDescent="0.3">
      <c r="A118" s="15">
        <v>41026</v>
      </c>
      <c r="B118" s="14">
        <v>16347.6</v>
      </c>
      <c r="C118" s="14">
        <f t="shared" si="5"/>
        <v>16976.189999999999</v>
      </c>
      <c r="D118" s="14">
        <f t="shared" si="6"/>
        <v>-731.83000000000175</v>
      </c>
      <c r="E118" s="14">
        <f t="shared" si="7"/>
        <v>17079.43</v>
      </c>
      <c r="F118" s="14">
        <f t="shared" si="8"/>
        <v>291706929.12489998</v>
      </c>
      <c r="G118" s="14">
        <f t="shared" si="9"/>
        <v>104.476681592405</v>
      </c>
    </row>
    <row r="119" spans="1:7" x14ac:dyDescent="0.3">
      <c r="A119" s="15">
        <v>41033</v>
      </c>
      <c r="B119" s="14">
        <v>17147.439999999999</v>
      </c>
      <c r="C119" s="14">
        <f t="shared" si="5"/>
        <v>16347.6</v>
      </c>
      <c r="D119" s="14">
        <f t="shared" si="6"/>
        <v>15719.010000000002</v>
      </c>
      <c r="E119" s="14">
        <f t="shared" si="7"/>
        <v>1428.4299999999967</v>
      </c>
      <c r="F119" s="14">
        <f t="shared" si="8"/>
        <v>2040412.2648999905</v>
      </c>
      <c r="G119" s="14">
        <f t="shared" si="9"/>
        <v>8.3302813714466808</v>
      </c>
    </row>
    <row r="120" spans="1:7" x14ac:dyDescent="0.3">
      <c r="A120" s="15">
        <v>41040</v>
      </c>
      <c r="B120" s="14">
        <v>18164.2</v>
      </c>
      <c r="C120" s="14">
        <f t="shared" si="5"/>
        <v>17147.439999999999</v>
      </c>
      <c r="D120" s="14">
        <f t="shared" si="6"/>
        <v>17947.28</v>
      </c>
      <c r="E120" s="14">
        <f t="shared" si="7"/>
        <v>216.92000000000189</v>
      </c>
      <c r="F120" s="14">
        <f t="shared" si="8"/>
        <v>47054.286400000819</v>
      </c>
      <c r="G120" s="14">
        <f t="shared" si="9"/>
        <v>1.1942171964633834</v>
      </c>
    </row>
    <row r="121" spans="1:7" x14ac:dyDescent="0.3">
      <c r="A121" s="15">
        <v>41047</v>
      </c>
      <c r="B121" s="14">
        <v>18517.79</v>
      </c>
      <c r="C121" s="14">
        <f t="shared" si="5"/>
        <v>18164.2</v>
      </c>
      <c r="D121" s="14">
        <f t="shared" si="6"/>
        <v>19180.960000000003</v>
      </c>
      <c r="E121" s="14">
        <f t="shared" si="7"/>
        <v>663.17000000000189</v>
      </c>
      <c r="F121" s="14">
        <f t="shared" si="8"/>
        <v>439794.44890000252</v>
      </c>
      <c r="G121" s="14">
        <f t="shared" si="9"/>
        <v>3.5812588867246133</v>
      </c>
    </row>
    <row r="122" spans="1:7" x14ac:dyDescent="0.3">
      <c r="A122" s="15">
        <v>41054</v>
      </c>
      <c r="B122" s="14">
        <v>16963.55</v>
      </c>
      <c r="C122" s="14">
        <f t="shared" si="5"/>
        <v>18517.79</v>
      </c>
      <c r="D122" s="14">
        <f t="shared" si="6"/>
        <v>18871.38</v>
      </c>
      <c r="E122" s="14">
        <f t="shared" si="7"/>
        <v>1907.8300000000017</v>
      </c>
      <c r="F122" s="14">
        <f t="shared" si="8"/>
        <v>3639815.3089000066</v>
      </c>
      <c r="G122" s="14">
        <f t="shared" si="9"/>
        <v>11.246643538646108</v>
      </c>
    </row>
    <row r="123" spans="1:7" x14ac:dyDescent="0.3">
      <c r="A123" s="15">
        <v>41061</v>
      </c>
      <c r="B123" s="14">
        <v>16065.49</v>
      </c>
      <c r="C123" s="14">
        <f t="shared" si="5"/>
        <v>16963.55</v>
      </c>
      <c r="D123" s="14">
        <f t="shared" si="6"/>
        <v>15409.309999999998</v>
      </c>
      <c r="E123" s="14">
        <f t="shared" si="7"/>
        <v>656.18000000000211</v>
      </c>
      <c r="F123" s="14">
        <f t="shared" si="8"/>
        <v>430572.19240000279</v>
      </c>
      <c r="G123" s="14">
        <f t="shared" si="9"/>
        <v>4.0844070115508595</v>
      </c>
    </row>
    <row r="124" spans="1:7" x14ac:dyDescent="0.3">
      <c r="A124" s="15">
        <v>41068</v>
      </c>
      <c r="B124" s="14">
        <v>17666</v>
      </c>
      <c r="C124" s="14">
        <f t="shared" si="5"/>
        <v>16065.49</v>
      </c>
      <c r="D124" s="14">
        <f t="shared" si="6"/>
        <v>15167.43</v>
      </c>
      <c r="E124" s="14">
        <f t="shared" si="7"/>
        <v>2498.5699999999997</v>
      </c>
      <c r="F124" s="14">
        <f t="shared" si="8"/>
        <v>6242852.0448999982</v>
      </c>
      <c r="G124" s="14">
        <f t="shared" si="9"/>
        <v>14.143382769161098</v>
      </c>
    </row>
    <row r="125" spans="1:7" x14ac:dyDescent="0.3">
      <c r="A125" s="15">
        <v>41075</v>
      </c>
      <c r="B125" s="14">
        <v>17558.82</v>
      </c>
      <c r="C125" s="14">
        <f t="shared" si="5"/>
        <v>17666</v>
      </c>
      <c r="D125" s="14">
        <f t="shared" si="6"/>
        <v>19266.510000000002</v>
      </c>
      <c r="E125" s="14">
        <f t="shared" si="7"/>
        <v>1707.6900000000023</v>
      </c>
      <c r="F125" s="14">
        <f t="shared" si="8"/>
        <v>2916205.1361000082</v>
      </c>
      <c r="G125" s="14">
        <f t="shared" si="9"/>
        <v>9.7255396433245647</v>
      </c>
    </row>
    <row r="126" spans="1:7" x14ac:dyDescent="0.3">
      <c r="A126" s="15">
        <v>41082</v>
      </c>
      <c r="B126" s="14">
        <v>16633.41</v>
      </c>
      <c r="C126" s="14">
        <f t="shared" si="5"/>
        <v>17558.82</v>
      </c>
      <c r="D126" s="14">
        <f t="shared" si="6"/>
        <v>17451.64</v>
      </c>
      <c r="E126" s="14">
        <f t="shared" si="7"/>
        <v>818.22999999999956</v>
      </c>
      <c r="F126" s="14">
        <f t="shared" si="8"/>
        <v>669500.33289999934</v>
      </c>
      <c r="G126" s="14">
        <f t="shared" si="9"/>
        <v>4.9191957632259387</v>
      </c>
    </row>
    <row r="127" spans="1:7" x14ac:dyDescent="0.3">
      <c r="A127" s="15">
        <v>41089</v>
      </c>
      <c r="B127" s="14">
        <v>15722.82</v>
      </c>
      <c r="C127" s="14">
        <f t="shared" si="5"/>
        <v>16633.41</v>
      </c>
      <c r="D127" s="14">
        <f t="shared" si="6"/>
        <v>15708</v>
      </c>
      <c r="E127" s="14">
        <f t="shared" si="7"/>
        <v>14.819999999999709</v>
      </c>
      <c r="F127" s="14">
        <f t="shared" si="8"/>
        <v>219.63239999999138</v>
      </c>
      <c r="G127" s="14">
        <f t="shared" si="9"/>
        <v>9.425790030032595E-2</v>
      </c>
    </row>
    <row r="128" spans="1:7" x14ac:dyDescent="0.3">
      <c r="A128" s="15">
        <v>41096</v>
      </c>
      <c r="B128" s="14">
        <v>17823.37</v>
      </c>
      <c r="C128" s="14">
        <f t="shared" si="5"/>
        <v>15722.82</v>
      </c>
      <c r="D128" s="14">
        <f t="shared" si="6"/>
        <v>14812.23</v>
      </c>
      <c r="E128" s="14">
        <f t="shared" si="7"/>
        <v>3011.1399999999994</v>
      </c>
      <c r="F128" s="14">
        <f t="shared" si="8"/>
        <v>9066964.0995999966</v>
      </c>
      <c r="G128" s="14">
        <f t="shared" si="9"/>
        <v>16.894335919638088</v>
      </c>
    </row>
    <row r="129" spans="1:7" x14ac:dyDescent="0.3">
      <c r="A129" s="15">
        <v>41103</v>
      </c>
      <c r="B129" s="14">
        <v>16566.18</v>
      </c>
      <c r="C129" s="14">
        <f t="shared" si="5"/>
        <v>17823.37</v>
      </c>
      <c r="D129" s="14">
        <f t="shared" si="6"/>
        <v>19923.919999999998</v>
      </c>
      <c r="E129" s="14">
        <f t="shared" si="7"/>
        <v>3357.739999999998</v>
      </c>
      <c r="F129" s="14">
        <f t="shared" si="8"/>
        <v>11274417.907599986</v>
      </c>
      <c r="G129" s="14">
        <f t="shared" si="9"/>
        <v>20.268643706636038</v>
      </c>
    </row>
    <row r="130" spans="1:7" x14ac:dyDescent="0.3">
      <c r="A130" s="15">
        <v>41110</v>
      </c>
      <c r="B130" s="14">
        <v>16348.06</v>
      </c>
      <c r="C130" s="14">
        <f t="shared" si="5"/>
        <v>16566.18</v>
      </c>
      <c r="D130" s="14">
        <f t="shared" si="6"/>
        <v>15308.990000000002</v>
      </c>
      <c r="E130" s="14">
        <f t="shared" si="7"/>
        <v>1039.0699999999979</v>
      </c>
      <c r="F130" s="14">
        <f t="shared" si="8"/>
        <v>1079666.4648999956</v>
      </c>
      <c r="G130" s="14">
        <f t="shared" si="9"/>
        <v>6.3559223540897074</v>
      </c>
    </row>
    <row r="131" spans="1:7" x14ac:dyDescent="0.3">
      <c r="A131" s="15">
        <v>41117</v>
      </c>
      <c r="B131" s="14">
        <v>15731.18</v>
      </c>
      <c r="C131" s="14">
        <f t="shared" si="5"/>
        <v>16348.06</v>
      </c>
      <c r="D131" s="14">
        <f t="shared" si="6"/>
        <v>16129.939999999999</v>
      </c>
      <c r="E131" s="14">
        <f t="shared" si="7"/>
        <v>398.7599999999984</v>
      </c>
      <c r="F131" s="14">
        <f t="shared" si="8"/>
        <v>159009.53759999873</v>
      </c>
      <c r="G131" s="14">
        <f t="shared" si="9"/>
        <v>2.5348384545850875</v>
      </c>
    </row>
    <row r="132" spans="1:7" x14ac:dyDescent="0.3">
      <c r="A132" s="15">
        <v>41124</v>
      </c>
      <c r="B132" s="14">
        <v>16628.310000000001</v>
      </c>
      <c r="C132" s="14">
        <f t="shared" ref="C132:C144" si="10">B131</f>
        <v>15731.18</v>
      </c>
      <c r="D132" s="14">
        <f t="shared" si="6"/>
        <v>15114.300000000001</v>
      </c>
      <c r="E132" s="14">
        <f t="shared" si="7"/>
        <v>1514.0100000000002</v>
      </c>
      <c r="F132" s="14">
        <f t="shared" si="8"/>
        <v>2292226.2801000006</v>
      </c>
      <c r="G132" s="14">
        <f t="shared" si="9"/>
        <v>9.1050142798636777</v>
      </c>
    </row>
    <row r="133" spans="1:7" x14ac:dyDescent="0.3">
      <c r="A133" s="15">
        <v>41131</v>
      </c>
      <c r="B133" s="14">
        <v>16119.92</v>
      </c>
      <c r="C133" s="14">
        <f t="shared" si="10"/>
        <v>16628.310000000001</v>
      </c>
      <c r="D133" s="14">
        <f t="shared" ref="D133:D144" si="11">B132+(B132-B131)</f>
        <v>17525.440000000002</v>
      </c>
      <c r="E133" s="14">
        <f t="shared" ref="E133:E144" si="12">ABS(D133-B133)</f>
        <v>1405.5200000000023</v>
      </c>
      <c r="F133" s="14">
        <f t="shared" ref="F133:F144" si="13">POWER(D133-B133,2)</f>
        <v>1975486.4704000063</v>
      </c>
      <c r="G133" s="14">
        <f t="shared" ref="G133:G144" si="14">(E133/B133)*100</f>
        <v>8.7191499709676119</v>
      </c>
    </row>
    <row r="134" spans="1:7" x14ac:dyDescent="0.3">
      <c r="A134" s="15">
        <v>41138</v>
      </c>
      <c r="B134" s="14">
        <v>17330.7</v>
      </c>
      <c r="C134" s="14">
        <f t="shared" si="10"/>
        <v>16119.92</v>
      </c>
      <c r="D134" s="14">
        <f t="shared" si="11"/>
        <v>15611.529999999999</v>
      </c>
      <c r="E134" s="14">
        <f t="shared" si="12"/>
        <v>1719.1700000000019</v>
      </c>
      <c r="F134" s="14">
        <f t="shared" si="13"/>
        <v>2955545.4889000063</v>
      </c>
      <c r="G134" s="14">
        <f t="shared" si="14"/>
        <v>9.9197955073944044</v>
      </c>
    </row>
    <row r="135" spans="1:7" x14ac:dyDescent="0.3">
      <c r="A135" s="15">
        <v>41145</v>
      </c>
      <c r="B135" s="14">
        <v>16286.4</v>
      </c>
      <c r="C135" s="14">
        <f t="shared" si="10"/>
        <v>17330.7</v>
      </c>
      <c r="D135" s="14">
        <f t="shared" si="11"/>
        <v>18541.480000000003</v>
      </c>
      <c r="E135" s="14">
        <f t="shared" si="12"/>
        <v>2255.0800000000036</v>
      </c>
      <c r="F135" s="14">
        <f t="shared" si="13"/>
        <v>5085385.806400016</v>
      </c>
      <c r="G135" s="14">
        <f t="shared" si="14"/>
        <v>13.846399449847748</v>
      </c>
    </row>
    <row r="136" spans="1:7" x14ac:dyDescent="0.3">
      <c r="A136" s="15">
        <v>41152</v>
      </c>
      <c r="B136" s="14">
        <v>16680.240000000002</v>
      </c>
      <c r="C136" s="14">
        <f t="shared" si="10"/>
        <v>16286.4</v>
      </c>
      <c r="D136" s="14">
        <f t="shared" si="11"/>
        <v>15242.099999999999</v>
      </c>
      <c r="E136" s="14">
        <f t="shared" si="12"/>
        <v>1438.1400000000031</v>
      </c>
      <c r="F136" s="14">
        <f t="shared" si="13"/>
        <v>2068246.6596000087</v>
      </c>
      <c r="G136" s="14">
        <f t="shared" si="14"/>
        <v>8.6218183911023036</v>
      </c>
    </row>
    <row r="137" spans="1:7" x14ac:dyDescent="0.3">
      <c r="A137" s="15">
        <v>41159</v>
      </c>
      <c r="B137" s="14">
        <v>18322.37</v>
      </c>
      <c r="C137" s="14">
        <f t="shared" si="10"/>
        <v>16680.240000000002</v>
      </c>
      <c r="D137" s="14">
        <f t="shared" si="11"/>
        <v>17074.080000000002</v>
      </c>
      <c r="E137" s="14">
        <f t="shared" si="12"/>
        <v>1248.2899999999972</v>
      </c>
      <c r="F137" s="14">
        <f t="shared" si="13"/>
        <v>1558227.9240999932</v>
      </c>
      <c r="G137" s="14">
        <f t="shared" si="14"/>
        <v>6.8129286768032591</v>
      </c>
    </row>
    <row r="138" spans="1:7" x14ac:dyDescent="0.3">
      <c r="A138" s="15">
        <v>41166</v>
      </c>
      <c r="B138" s="14">
        <v>19616.22</v>
      </c>
      <c r="C138" s="14">
        <f t="shared" si="10"/>
        <v>18322.37</v>
      </c>
      <c r="D138" s="14">
        <f t="shared" si="11"/>
        <v>19964.499999999996</v>
      </c>
      <c r="E138" s="14">
        <f t="shared" si="12"/>
        <v>348.2799999999952</v>
      </c>
      <c r="F138" s="14">
        <f t="shared" si="13"/>
        <v>121298.95839999666</v>
      </c>
      <c r="G138" s="14">
        <f t="shared" si="14"/>
        <v>1.7754694839270522</v>
      </c>
    </row>
    <row r="139" spans="1:7" x14ac:dyDescent="0.3">
      <c r="A139" s="15">
        <v>41173</v>
      </c>
      <c r="B139" s="14">
        <v>19251.5</v>
      </c>
      <c r="C139" s="14">
        <f t="shared" si="10"/>
        <v>19616.22</v>
      </c>
      <c r="D139" s="14">
        <f t="shared" si="11"/>
        <v>20910.070000000003</v>
      </c>
      <c r="E139" s="14">
        <f t="shared" si="12"/>
        <v>1658.5700000000033</v>
      </c>
      <c r="F139" s="14">
        <f t="shared" si="13"/>
        <v>2750854.4449000112</v>
      </c>
      <c r="G139" s="14">
        <f t="shared" si="14"/>
        <v>8.615276731683263</v>
      </c>
    </row>
    <row r="140" spans="1:7" x14ac:dyDescent="0.3">
      <c r="A140" s="15">
        <v>41180</v>
      </c>
      <c r="B140" s="14">
        <v>18947.810000000001</v>
      </c>
      <c r="C140" s="14">
        <f t="shared" si="10"/>
        <v>19251.5</v>
      </c>
      <c r="D140" s="14">
        <f t="shared" si="11"/>
        <v>18886.78</v>
      </c>
      <c r="E140" s="14">
        <f t="shared" si="12"/>
        <v>61.030000000002474</v>
      </c>
      <c r="F140" s="14">
        <f t="shared" si="13"/>
        <v>3724.6609000003018</v>
      </c>
      <c r="G140" s="14">
        <f t="shared" si="14"/>
        <v>0.32209527116855441</v>
      </c>
    </row>
    <row r="141" spans="1:7" x14ac:dyDescent="0.3">
      <c r="A141" s="15">
        <v>41187</v>
      </c>
      <c r="B141" s="14">
        <v>21904.47</v>
      </c>
      <c r="C141" s="14">
        <f t="shared" si="10"/>
        <v>18947.810000000001</v>
      </c>
      <c r="D141" s="14">
        <f t="shared" si="11"/>
        <v>18644.120000000003</v>
      </c>
      <c r="E141" s="14">
        <f t="shared" si="12"/>
        <v>3260.3499999999985</v>
      </c>
      <c r="F141" s="14">
        <f t="shared" si="13"/>
        <v>10629882.122499991</v>
      </c>
      <c r="G141" s="14">
        <f t="shared" si="14"/>
        <v>14.884404872612752</v>
      </c>
    </row>
    <row r="142" spans="1:7" x14ac:dyDescent="0.3">
      <c r="A142" s="15">
        <v>41194</v>
      </c>
      <c r="B142" s="14">
        <v>22764.01</v>
      </c>
      <c r="C142" s="14">
        <f t="shared" si="10"/>
        <v>21904.47</v>
      </c>
      <c r="D142" s="14">
        <f t="shared" si="11"/>
        <v>24861.13</v>
      </c>
      <c r="E142" s="14">
        <f t="shared" si="12"/>
        <v>2097.1200000000026</v>
      </c>
      <c r="F142" s="14">
        <f t="shared" si="13"/>
        <v>4397912.2944000112</v>
      </c>
      <c r="G142" s="14">
        <f t="shared" si="14"/>
        <v>9.2124366489032585</v>
      </c>
    </row>
    <row r="143" spans="1:7" x14ac:dyDescent="0.3">
      <c r="A143" s="15">
        <v>41201</v>
      </c>
      <c r="B143" s="14">
        <v>24185.27</v>
      </c>
      <c r="C143" s="14">
        <f t="shared" si="10"/>
        <v>22764.01</v>
      </c>
      <c r="D143" s="14">
        <f t="shared" si="11"/>
        <v>23623.549999999996</v>
      </c>
      <c r="E143" s="14">
        <f t="shared" si="12"/>
        <v>561.7200000000048</v>
      </c>
      <c r="F143" s="14">
        <f t="shared" si="13"/>
        <v>315529.35840000538</v>
      </c>
      <c r="G143" s="14">
        <f t="shared" si="14"/>
        <v>2.3225707217657887</v>
      </c>
    </row>
    <row r="144" spans="1:7" x14ac:dyDescent="0.3">
      <c r="A144" s="15">
        <v>41208</v>
      </c>
      <c r="B144" s="14">
        <v>27390.81</v>
      </c>
      <c r="C144" s="14">
        <f t="shared" si="10"/>
        <v>24185.27</v>
      </c>
      <c r="D144" s="14">
        <f t="shared" si="11"/>
        <v>25606.530000000002</v>
      </c>
      <c r="E144" s="14">
        <f t="shared" si="12"/>
        <v>1784.2799999999988</v>
      </c>
      <c r="F144" s="14">
        <f t="shared" si="13"/>
        <v>3183655.1183999958</v>
      </c>
      <c r="G144" s="14">
        <f t="shared" si="14"/>
        <v>6.5141556602378632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3098-A385-4E70-A700-EF8EE331AB91}">
  <dimension ref="A1:F144"/>
  <sheetViews>
    <sheetView showGridLines="0" workbookViewId="0">
      <selection activeCell="F1" sqref="F1"/>
    </sheetView>
  </sheetViews>
  <sheetFormatPr defaultColWidth="10.88671875" defaultRowHeight="14.4" x14ac:dyDescent="0.3"/>
  <cols>
    <col min="1" max="1" width="10.44140625" bestFit="1" customWidth="1"/>
    <col min="2" max="2" width="12.109375" bestFit="1" customWidth="1"/>
    <col min="3" max="3" width="16.109375" customWidth="1"/>
  </cols>
  <sheetData>
    <row r="1" spans="1:6" x14ac:dyDescent="0.3">
      <c r="A1" s="16" t="s">
        <v>18</v>
      </c>
      <c r="B1" s="16" t="s">
        <v>19</v>
      </c>
      <c r="C1" s="17" t="s">
        <v>27</v>
      </c>
      <c r="D1" s="16" t="s">
        <v>29</v>
      </c>
      <c r="E1" s="16" t="s">
        <v>61</v>
      </c>
      <c r="F1" s="16" t="s">
        <v>31</v>
      </c>
    </row>
    <row r="2" spans="1:6" x14ac:dyDescent="0.3">
      <c r="A2" s="15">
        <v>40214</v>
      </c>
      <c r="B2" s="14">
        <v>24924.5</v>
      </c>
      <c r="C2" s="14"/>
      <c r="D2" s="18">
        <f>AVERAGE(D5:D144)</f>
        <v>6615.6164047619068</v>
      </c>
      <c r="E2" s="18">
        <f>SUM(E5:E144)/(COUNT(E5:E144)-1)</f>
        <v>111468056.44000982</v>
      </c>
      <c r="F2" s="18">
        <f>AVERAGE(F5:F144)</f>
        <v>27.75065711734366</v>
      </c>
    </row>
    <row r="3" spans="1:6" x14ac:dyDescent="0.3">
      <c r="A3" s="15">
        <v>40221</v>
      </c>
      <c r="B3" s="14">
        <v>46039.49</v>
      </c>
      <c r="C3" s="14"/>
      <c r="D3" s="14"/>
      <c r="E3" s="14"/>
      <c r="F3" s="14"/>
    </row>
    <row r="4" spans="1:6" x14ac:dyDescent="0.3">
      <c r="A4" s="15">
        <v>40228</v>
      </c>
      <c r="B4" s="14">
        <v>41595.550000000003</v>
      </c>
      <c r="C4" s="14"/>
      <c r="D4" s="14"/>
      <c r="E4" s="14"/>
      <c r="F4" s="14"/>
    </row>
    <row r="5" spans="1:6" x14ac:dyDescent="0.3">
      <c r="A5" s="15">
        <v>40235</v>
      </c>
      <c r="B5" s="14">
        <v>19403.54</v>
      </c>
      <c r="C5" s="14">
        <f t="shared" ref="C5:C36" si="0">AVERAGE(B2,B3,B4)</f>
        <v>37519.846666666665</v>
      </c>
      <c r="D5" s="14">
        <f t="shared" ref="D5:D36" si="1">ABS(C5-B5)</f>
        <v>18116.306666666664</v>
      </c>
      <c r="E5" s="14">
        <f t="shared" ref="E5:E36" si="2">POWER(C5-B5,2)</f>
        <v>328200567.24071097</v>
      </c>
      <c r="F5" s="14">
        <f t="shared" ref="F5:F36" si="3">(D5/B5)*100</f>
        <v>93.36598716866439</v>
      </c>
    </row>
    <row r="6" spans="1:6" x14ac:dyDescent="0.3">
      <c r="A6" s="15">
        <v>40242</v>
      </c>
      <c r="B6" s="14">
        <v>21827.9</v>
      </c>
      <c r="C6" s="14">
        <f t="shared" si="0"/>
        <v>35679.526666666672</v>
      </c>
      <c r="D6" s="14">
        <f t="shared" si="1"/>
        <v>13851.626666666671</v>
      </c>
      <c r="E6" s="14">
        <f t="shared" si="2"/>
        <v>191867561.31271121</v>
      </c>
      <c r="F6" s="14">
        <f t="shared" si="3"/>
        <v>63.458356812458682</v>
      </c>
    </row>
    <row r="7" spans="1:6" x14ac:dyDescent="0.3">
      <c r="A7" s="15">
        <v>40249</v>
      </c>
      <c r="B7" s="14">
        <v>21043.39</v>
      </c>
      <c r="C7" s="14">
        <f t="shared" si="0"/>
        <v>27608.99666666667</v>
      </c>
      <c r="D7" s="14">
        <f t="shared" si="1"/>
        <v>6565.6066666666702</v>
      </c>
      <c r="E7" s="14">
        <f t="shared" si="2"/>
        <v>43107190.901377827</v>
      </c>
      <c r="F7" s="14">
        <f t="shared" si="3"/>
        <v>31.200327830576114</v>
      </c>
    </row>
    <row r="8" spans="1:6" x14ac:dyDescent="0.3">
      <c r="A8" s="15">
        <v>40256</v>
      </c>
      <c r="B8" s="14">
        <v>22136.639999999999</v>
      </c>
      <c r="C8" s="14">
        <f t="shared" si="0"/>
        <v>20758.276666666668</v>
      </c>
      <c r="D8" s="14">
        <f t="shared" si="1"/>
        <v>1378.363333333331</v>
      </c>
      <c r="E8" s="14">
        <f t="shared" si="2"/>
        <v>1899885.4786777713</v>
      </c>
      <c r="F8" s="14">
        <f t="shared" si="3"/>
        <v>6.2266149394548176</v>
      </c>
    </row>
    <row r="9" spans="1:6" x14ac:dyDescent="0.3">
      <c r="A9" s="15">
        <v>40263</v>
      </c>
      <c r="B9" s="14">
        <v>26229.21</v>
      </c>
      <c r="C9" s="14">
        <f t="shared" si="0"/>
        <v>21669.31</v>
      </c>
      <c r="D9" s="14">
        <f t="shared" si="1"/>
        <v>4559.8999999999978</v>
      </c>
      <c r="E9" s="14">
        <f t="shared" si="2"/>
        <v>20792688.009999979</v>
      </c>
      <c r="F9" s="14">
        <f t="shared" si="3"/>
        <v>17.384816393631368</v>
      </c>
    </row>
    <row r="10" spans="1:6" x14ac:dyDescent="0.3">
      <c r="A10" s="15">
        <v>40270</v>
      </c>
      <c r="B10" s="14">
        <v>57258.43</v>
      </c>
      <c r="C10" s="14">
        <f t="shared" si="0"/>
        <v>23136.41333333333</v>
      </c>
      <c r="D10" s="14">
        <f t="shared" si="1"/>
        <v>34122.01666666667</v>
      </c>
      <c r="E10" s="14">
        <f t="shared" si="2"/>
        <v>1164312021.4002781</v>
      </c>
      <c r="F10" s="14">
        <f t="shared" si="3"/>
        <v>59.593000832657609</v>
      </c>
    </row>
    <row r="11" spans="1:6" x14ac:dyDescent="0.3">
      <c r="A11" s="15">
        <v>40277</v>
      </c>
      <c r="B11" s="14">
        <v>42960.91</v>
      </c>
      <c r="C11" s="14">
        <f t="shared" si="0"/>
        <v>35208.093333333331</v>
      </c>
      <c r="D11" s="14">
        <f t="shared" si="1"/>
        <v>7752.816666666673</v>
      </c>
      <c r="E11" s="14">
        <f t="shared" si="2"/>
        <v>60106166.266944543</v>
      </c>
      <c r="F11" s="14">
        <f t="shared" si="3"/>
        <v>18.046211466811744</v>
      </c>
    </row>
    <row r="12" spans="1:6" x14ac:dyDescent="0.3">
      <c r="A12" s="15">
        <v>40284</v>
      </c>
      <c r="B12" s="14">
        <v>17596.96</v>
      </c>
      <c r="C12" s="14">
        <f t="shared" si="0"/>
        <v>42149.51666666667</v>
      </c>
      <c r="D12" s="14">
        <f t="shared" si="1"/>
        <v>24552.556666666671</v>
      </c>
      <c r="E12" s="14">
        <f t="shared" si="2"/>
        <v>602828038.86987793</v>
      </c>
      <c r="F12" s="14">
        <f t="shared" si="3"/>
        <v>139.52726304240431</v>
      </c>
    </row>
    <row r="13" spans="1:6" x14ac:dyDescent="0.3">
      <c r="A13" s="15">
        <v>40291</v>
      </c>
      <c r="B13" s="14">
        <v>16145.35</v>
      </c>
      <c r="C13" s="14">
        <f t="shared" si="0"/>
        <v>39272.1</v>
      </c>
      <c r="D13" s="14">
        <f t="shared" si="1"/>
        <v>23126.75</v>
      </c>
      <c r="E13" s="14">
        <f t="shared" si="2"/>
        <v>534846565.5625</v>
      </c>
      <c r="F13" s="14">
        <f t="shared" si="3"/>
        <v>143.24093314793421</v>
      </c>
    </row>
    <row r="14" spans="1:6" x14ac:dyDescent="0.3">
      <c r="A14" s="15">
        <v>40298</v>
      </c>
      <c r="B14" s="14">
        <v>16555.11</v>
      </c>
      <c r="C14" s="14">
        <f t="shared" si="0"/>
        <v>25567.74</v>
      </c>
      <c r="D14" s="14">
        <f t="shared" si="1"/>
        <v>9012.630000000001</v>
      </c>
      <c r="E14" s="14">
        <f t="shared" si="2"/>
        <v>81227499.516900018</v>
      </c>
      <c r="F14" s="14">
        <f t="shared" si="3"/>
        <v>54.440169832758592</v>
      </c>
    </row>
    <row r="15" spans="1:6" x14ac:dyDescent="0.3">
      <c r="A15" s="15">
        <v>40305</v>
      </c>
      <c r="B15" s="14">
        <v>17413.939999999999</v>
      </c>
      <c r="C15" s="14">
        <f t="shared" si="0"/>
        <v>16765.806666666667</v>
      </c>
      <c r="D15" s="14">
        <f t="shared" si="1"/>
        <v>648.13333333333139</v>
      </c>
      <c r="E15" s="14">
        <f t="shared" si="2"/>
        <v>420076.81777777529</v>
      </c>
      <c r="F15" s="14">
        <f t="shared" si="3"/>
        <v>3.7219223985687986</v>
      </c>
    </row>
    <row r="16" spans="1:6" x14ac:dyDescent="0.3">
      <c r="A16" s="15">
        <v>40312</v>
      </c>
      <c r="B16" s="14">
        <v>18926.740000000002</v>
      </c>
      <c r="C16" s="14">
        <f t="shared" si="0"/>
        <v>16704.8</v>
      </c>
      <c r="D16" s="14">
        <f t="shared" si="1"/>
        <v>2221.9400000000023</v>
      </c>
      <c r="E16" s="14">
        <f t="shared" si="2"/>
        <v>4937017.3636000101</v>
      </c>
      <c r="F16" s="14">
        <f t="shared" si="3"/>
        <v>11.739686813471323</v>
      </c>
    </row>
    <row r="17" spans="1:6" x14ac:dyDescent="0.3">
      <c r="A17" s="15">
        <v>40319</v>
      </c>
      <c r="B17" s="14">
        <v>14773.04</v>
      </c>
      <c r="C17" s="14">
        <f t="shared" si="0"/>
        <v>17631.930000000004</v>
      </c>
      <c r="D17" s="14">
        <f t="shared" si="1"/>
        <v>2858.8900000000031</v>
      </c>
      <c r="E17" s="14">
        <f t="shared" si="2"/>
        <v>8173252.0321000172</v>
      </c>
      <c r="F17" s="14">
        <f t="shared" si="3"/>
        <v>19.352076485273191</v>
      </c>
    </row>
    <row r="18" spans="1:6" x14ac:dyDescent="0.3">
      <c r="A18" s="15">
        <v>40326</v>
      </c>
      <c r="B18" s="14">
        <v>15580.43</v>
      </c>
      <c r="C18" s="14">
        <f t="shared" si="0"/>
        <v>17037.906666666666</v>
      </c>
      <c r="D18" s="14">
        <f t="shared" si="1"/>
        <v>1457.4766666666656</v>
      </c>
      <c r="E18" s="14">
        <f t="shared" si="2"/>
        <v>2124238.2338777743</v>
      </c>
      <c r="F18" s="14">
        <f t="shared" si="3"/>
        <v>9.3545342886343033</v>
      </c>
    </row>
    <row r="19" spans="1:6" x14ac:dyDescent="0.3">
      <c r="A19" s="15">
        <v>40333</v>
      </c>
      <c r="B19" s="14">
        <v>17558.09</v>
      </c>
      <c r="C19" s="14">
        <f t="shared" si="0"/>
        <v>16426.736666666668</v>
      </c>
      <c r="D19" s="14">
        <f t="shared" si="1"/>
        <v>1131.3533333333326</v>
      </c>
      <c r="E19" s="14">
        <f t="shared" si="2"/>
        <v>1279960.3648444426</v>
      </c>
      <c r="F19" s="14">
        <f t="shared" si="3"/>
        <v>6.4434874939889957</v>
      </c>
    </row>
    <row r="20" spans="1:6" x14ac:dyDescent="0.3">
      <c r="A20" s="15">
        <v>40340</v>
      </c>
      <c r="B20" s="14">
        <v>16637.62</v>
      </c>
      <c r="C20" s="14">
        <f t="shared" si="0"/>
        <v>15970.519999999999</v>
      </c>
      <c r="D20" s="14">
        <f t="shared" si="1"/>
        <v>667.10000000000036</v>
      </c>
      <c r="E20" s="14">
        <f t="shared" si="2"/>
        <v>445022.4100000005</v>
      </c>
      <c r="F20" s="14">
        <f t="shared" si="3"/>
        <v>4.009587909809218</v>
      </c>
    </row>
    <row r="21" spans="1:6" x14ac:dyDescent="0.3">
      <c r="A21" s="15">
        <v>40347</v>
      </c>
      <c r="B21" s="14">
        <v>16216.27</v>
      </c>
      <c r="C21" s="14">
        <f t="shared" si="0"/>
        <v>16592.046666666665</v>
      </c>
      <c r="D21" s="14">
        <f t="shared" si="1"/>
        <v>375.77666666666482</v>
      </c>
      <c r="E21" s="14">
        <f t="shared" si="2"/>
        <v>141208.10321110973</v>
      </c>
      <c r="F21" s="14">
        <f t="shared" si="3"/>
        <v>2.3172817587932664</v>
      </c>
    </row>
    <row r="22" spans="1:6" x14ac:dyDescent="0.3">
      <c r="A22" s="15">
        <v>40354</v>
      </c>
      <c r="B22" s="14">
        <v>16328.72</v>
      </c>
      <c r="C22" s="14">
        <f t="shared" si="0"/>
        <v>16803.993333333332</v>
      </c>
      <c r="D22" s="14">
        <f t="shared" si="1"/>
        <v>475.27333333333263</v>
      </c>
      <c r="E22" s="14">
        <f t="shared" si="2"/>
        <v>225884.7413777771</v>
      </c>
      <c r="F22" s="14">
        <f t="shared" si="3"/>
        <v>2.9106588473152373</v>
      </c>
    </row>
    <row r="23" spans="1:6" x14ac:dyDescent="0.3">
      <c r="A23" s="15">
        <v>40361</v>
      </c>
      <c r="B23" s="14">
        <v>16333.14</v>
      </c>
      <c r="C23" s="14">
        <f t="shared" si="0"/>
        <v>16394.203333333335</v>
      </c>
      <c r="D23" s="14">
        <f t="shared" si="1"/>
        <v>61.063333333335322</v>
      </c>
      <c r="E23" s="14">
        <f t="shared" si="2"/>
        <v>3728.7306777780204</v>
      </c>
      <c r="F23" s="14">
        <f t="shared" si="3"/>
        <v>0.37386156815734956</v>
      </c>
    </row>
    <row r="24" spans="1:6" x14ac:dyDescent="0.3">
      <c r="A24" s="15">
        <v>40368</v>
      </c>
      <c r="B24" s="14">
        <v>17688.759999999998</v>
      </c>
      <c r="C24" s="14">
        <f t="shared" si="0"/>
        <v>16292.71</v>
      </c>
      <c r="D24" s="14">
        <f t="shared" si="1"/>
        <v>1396.0499999999993</v>
      </c>
      <c r="E24" s="14">
        <f t="shared" si="2"/>
        <v>1948955.6024999979</v>
      </c>
      <c r="F24" s="14">
        <f t="shared" si="3"/>
        <v>7.892299969019871</v>
      </c>
    </row>
    <row r="25" spans="1:6" x14ac:dyDescent="0.3">
      <c r="A25" s="15">
        <v>40375</v>
      </c>
      <c r="B25" s="14">
        <v>17150.84</v>
      </c>
      <c r="C25" s="14">
        <f t="shared" si="0"/>
        <v>16783.539999999997</v>
      </c>
      <c r="D25" s="14">
        <f t="shared" si="1"/>
        <v>367.30000000000291</v>
      </c>
      <c r="E25" s="14">
        <f t="shared" si="2"/>
        <v>134909.29000000213</v>
      </c>
      <c r="F25" s="14">
        <f t="shared" si="3"/>
        <v>2.1415860680876442</v>
      </c>
    </row>
    <row r="26" spans="1:6" x14ac:dyDescent="0.3">
      <c r="A26" s="15">
        <v>40382</v>
      </c>
      <c r="B26" s="14">
        <v>15360.45</v>
      </c>
      <c r="C26" s="14">
        <f t="shared" si="0"/>
        <v>17057.579999999998</v>
      </c>
      <c r="D26" s="14">
        <f t="shared" si="1"/>
        <v>1697.1299999999974</v>
      </c>
      <c r="E26" s="14">
        <f t="shared" si="2"/>
        <v>2880250.2368999911</v>
      </c>
      <c r="F26" s="14">
        <f t="shared" si="3"/>
        <v>11.048699745124637</v>
      </c>
    </row>
    <row r="27" spans="1:6" x14ac:dyDescent="0.3">
      <c r="A27" s="15">
        <v>40389</v>
      </c>
      <c r="B27" s="14">
        <v>15381.82</v>
      </c>
      <c r="C27" s="14">
        <f t="shared" si="0"/>
        <v>16733.350000000002</v>
      </c>
      <c r="D27" s="14">
        <f t="shared" si="1"/>
        <v>1351.5300000000025</v>
      </c>
      <c r="E27" s="14">
        <f t="shared" si="2"/>
        <v>1826633.3409000067</v>
      </c>
      <c r="F27" s="14">
        <f t="shared" si="3"/>
        <v>8.7865415145932193</v>
      </c>
    </row>
    <row r="28" spans="1:6" x14ac:dyDescent="0.3">
      <c r="A28" s="15">
        <v>40396</v>
      </c>
      <c r="B28" s="14">
        <v>17508.41</v>
      </c>
      <c r="C28" s="14">
        <f t="shared" si="0"/>
        <v>15964.37</v>
      </c>
      <c r="D28" s="14">
        <f t="shared" si="1"/>
        <v>1544.0399999999991</v>
      </c>
      <c r="E28" s="14">
        <f t="shared" si="2"/>
        <v>2384059.5215999973</v>
      </c>
      <c r="F28" s="14">
        <f t="shared" si="3"/>
        <v>8.8188476280827288</v>
      </c>
    </row>
    <row r="29" spans="1:6" x14ac:dyDescent="0.3">
      <c r="A29" s="15">
        <v>40403</v>
      </c>
      <c r="B29" s="14">
        <v>15536.4</v>
      </c>
      <c r="C29" s="14">
        <f t="shared" si="0"/>
        <v>16083.56</v>
      </c>
      <c r="D29" s="14">
        <f t="shared" si="1"/>
        <v>547.15999999999985</v>
      </c>
      <c r="E29" s="14">
        <f t="shared" si="2"/>
        <v>299384.06559999986</v>
      </c>
      <c r="F29" s="14">
        <f t="shared" si="3"/>
        <v>3.5217939805875225</v>
      </c>
    </row>
    <row r="30" spans="1:6" x14ac:dyDescent="0.3">
      <c r="A30" s="15">
        <v>40410</v>
      </c>
      <c r="B30" s="14">
        <v>15740.13</v>
      </c>
      <c r="C30" s="14">
        <f t="shared" si="0"/>
        <v>16142.21</v>
      </c>
      <c r="D30" s="14">
        <f t="shared" si="1"/>
        <v>402.07999999999993</v>
      </c>
      <c r="E30" s="14">
        <f t="shared" si="2"/>
        <v>161668.32639999993</v>
      </c>
      <c r="F30" s="14">
        <f t="shared" si="3"/>
        <v>2.554489702435748</v>
      </c>
    </row>
    <row r="31" spans="1:6" x14ac:dyDescent="0.3">
      <c r="A31" s="15">
        <v>40417</v>
      </c>
      <c r="B31" s="14">
        <v>15793.87</v>
      </c>
      <c r="C31" s="14">
        <f t="shared" si="0"/>
        <v>16261.646666666666</v>
      </c>
      <c r="D31" s="14">
        <f t="shared" si="1"/>
        <v>467.77666666666482</v>
      </c>
      <c r="E31" s="14">
        <f t="shared" si="2"/>
        <v>218815.00987777606</v>
      </c>
      <c r="F31" s="14">
        <f t="shared" si="3"/>
        <v>2.9617609025948979</v>
      </c>
    </row>
    <row r="32" spans="1:6" x14ac:dyDescent="0.3">
      <c r="A32" s="15">
        <v>40424</v>
      </c>
      <c r="B32" s="14">
        <v>16241.78</v>
      </c>
      <c r="C32" s="14">
        <f t="shared" si="0"/>
        <v>15690.133333333333</v>
      </c>
      <c r="D32" s="14">
        <f t="shared" si="1"/>
        <v>551.64666666666744</v>
      </c>
      <c r="E32" s="14">
        <f t="shared" si="2"/>
        <v>304314.04484444531</v>
      </c>
      <c r="F32" s="14">
        <f t="shared" si="3"/>
        <v>3.3964668076200231</v>
      </c>
    </row>
    <row r="33" spans="1:6" x14ac:dyDescent="0.3">
      <c r="A33" s="15">
        <v>40431</v>
      </c>
      <c r="B33" s="14">
        <v>18194.740000000002</v>
      </c>
      <c r="C33" s="14">
        <f t="shared" si="0"/>
        <v>15925.26</v>
      </c>
      <c r="D33" s="14">
        <f t="shared" si="1"/>
        <v>2269.4800000000014</v>
      </c>
      <c r="E33" s="14">
        <f t="shared" si="2"/>
        <v>5150539.4704000065</v>
      </c>
      <c r="F33" s="14">
        <f t="shared" si="3"/>
        <v>12.473275243284604</v>
      </c>
    </row>
    <row r="34" spans="1:6" x14ac:dyDescent="0.3">
      <c r="A34" s="15">
        <v>40438</v>
      </c>
      <c r="B34" s="14">
        <v>19354.23</v>
      </c>
      <c r="C34" s="14">
        <f t="shared" si="0"/>
        <v>16743.463333333333</v>
      </c>
      <c r="D34" s="14">
        <f t="shared" si="1"/>
        <v>2610.7666666666664</v>
      </c>
      <c r="E34" s="14">
        <f t="shared" si="2"/>
        <v>6816102.5877777766</v>
      </c>
      <c r="F34" s="14">
        <f t="shared" si="3"/>
        <v>13.48938535228044</v>
      </c>
    </row>
    <row r="35" spans="1:6" x14ac:dyDescent="0.3">
      <c r="A35" s="15">
        <v>40445</v>
      </c>
      <c r="B35" s="14">
        <v>18122.52</v>
      </c>
      <c r="C35" s="14">
        <f t="shared" si="0"/>
        <v>17930.25</v>
      </c>
      <c r="D35" s="14">
        <f t="shared" si="1"/>
        <v>192.27000000000044</v>
      </c>
      <c r="E35" s="14">
        <f t="shared" si="2"/>
        <v>36967.752900000167</v>
      </c>
      <c r="F35" s="14">
        <f t="shared" si="3"/>
        <v>1.0609451665662415</v>
      </c>
    </row>
    <row r="36" spans="1:6" x14ac:dyDescent="0.3">
      <c r="A36" s="15">
        <v>40452</v>
      </c>
      <c r="B36" s="14">
        <v>20094.189999999999</v>
      </c>
      <c r="C36" s="14">
        <f t="shared" si="0"/>
        <v>18557.163333333334</v>
      </c>
      <c r="D36" s="14">
        <f t="shared" si="1"/>
        <v>1537.0266666666648</v>
      </c>
      <c r="E36" s="14">
        <f t="shared" si="2"/>
        <v>2362450.9740444389</v>
      </c>
      <c r="F36" s="14">
        <f t="shared" si="3"/>
        <v>7.6491098504924304</v>
      </c>
    </row>
    <row r="37" spans="1:6" x14ac:dyDescent="0.3">
      <c r="A37" s="15">
        <v>40459</v>
      </c>
      <c r="B37" s="14">
        <v>23388.03</v>
      </c>
      <c r="C37" s="14">
        <f t="shared" ref="C37:C68" si="4">AVERAGE(B34,B35,B36)</f>
        <v>19190.313333333335</v>
      </c>
      <c r="D37" s="14">
        <f t="shared" ref="D37:D68" si="5">ABS(C37-B37)</f>
        <v>4197.7166666666635</v>
      </c>
      <c r="E37" s="14">
        <f t="shared" ref="E37:E68" si="6">POWER(C37-B37,2)</f>
        <v>17620825.213611085</v>
      </c>
      <c r="F37" s="14">
        <f t="shared" ref="F37:F68" si="7">(D37/B37)*100</f>
        <v>17.9481412785372</v>
      </c>
    </row>
    <row r="38" spans="1:6" x14ac:dyDescent="0.3">
      <c r="A38" s="15">
        <v>40466</v>
      </c>
      <c r="B38" s="14">
        <v>26978.34</v>
      </c>
      <c r="C38" s="14">
        <f t="shared" si="4"/>
        <v>20534.913333333334</v>
      </c>
      <c r="D38" s="14">
        <f t="shared" si="5"/>
        <v>6443.4266666666663</v>
      </c>
      <c r="E38" s="14">
        <f t="shared" si="6"/>
        <v>41517747.208711103</v>
      </c>
      <c r="F38" s="14">
        <f t="shared" si="7"/>
        <v>23.883703247370544</v>
      </c>
    </row>
    <row r="39" spans="1:6" x14ac:dyDescent="0.3">
      <c r="A39" s="15">
        <v>40473</v>
      </c>
      <c r="B39" s="14">
        <v>25543.040000000001</v>
      </c>
      <c r="C39" s="14">
        <f t="shared" si="4"/>
        <v>23486.853333333333</v>
      </c>
      <c r="D39" s="14">
        <f t="shared" si="5"/>
        <v>2056.1866666666683</v>
      </c>
      <c r="E39" s="14">
        <f t="shared" si="6"/>
        <v>4227903.6081777848</v>
      </c>
      <c r="F39" s="14">
        <f t="shared" si="7"/>
        <v>8.0498901723000404</v>
      </c>
    </row>
    <row r="40" spans="1:6" x14ac:dyDescent="0.3">
      <c r="A40" s="15">
        <v>40480</v>
      </c>
      <c r="B40" s="14">
        <v>38640.93</v>
      </c>
      <c r="C40" s="14">
        <f t="shared" si="4"/>
        <v>25303.136666666669</v>
      </c>
      <c r="D40" s="14">
        <f t="shared" si="5"/>
        <v>13337.793333333331</v>
      </c>
      <c r="E40" s="14">
        <f t="shared" si="6"/>
        <v>177896731.00271106</v>
      </c>
      <c r="F40" s="14">
        <f t="shared" si="7"/>
        <v>34.517267915998218</v>
      </c>
    </row>
    <row r="41" spans="1:6" x14ac:dyDescent="0.3">
      <c r="A41" s="15">
        <v>40487</v>
      </c>
      <c r="B41" s="14">
        <v>34238.879999999997</v>
      </c>
      <c r="C41" s="14">
        <f t="shared" si="4"/>
        <v>30387.436666666665</v>
      </c>
      <c r="D41" s="14">
        <f t="shared" si="5"/>
        <v>3851.4433333333327</v>
      </c>
      <c r="E41" s="14">
        <f t="shared" si="6"/>
        <v>14833615.749877773</v>
      </c>
      <c r="F41" s="14">
        <f t="shared" si="7"/>
        <v>11.248742170694056</v>
      </c>
    </row>
    <row r="42" spans="1:6" x14ac:dyDescent="0.3">
      <c r="A42" s="15">
        <v>40494</v>
      </c>
      <c r="B42" s="14">
        <v>19549.39</v>
      </c>
      <c r="C42" s="14">
        <f t="shared" si="4"/>
        <v>32807.616666666669</v>
      </c>
      <c r="D42" s="14">
        <f t="shared" si="5"/>
        <v>13258.226666666669</v>
      </c>
      <c r="E42" s="14">
        <f t="shared" si="6"/>
        <v>175780574.34471118</v>
      </c>
      <c r="F42" s="14">
        <f t="shared" si="7"/>
        <v>67.819132293471412</v>
      </c>
    </row>
    <row r="43" spans="1:6" x14ac:dyDescent="0.3">
      <c r="A43" s="15">
        <v>40501</v>
      </c>
      <c r="B43" s="14">
        <v>19552.84</v>
      </c>
      <c r="C43" s="14">
        <f t="shared" si="4"/>
        <v>30809.733333333334</v>
      </c>
      <c r="D43" s="14">
        <f t="shared" si="5"/>
        <v>11256.893333333333</v>
      </c>
      <c r="E43" s="14">
        <f t="shared" si="6"/>
        <v>126717647.51804444</v>
      </c>
      <c r="F43" s="14">
        <f t="shared" si="7"/>
        <v>57.57165370009335</v>
      </c>
    </row>
    <row r="44" spans="1:6" x14ac:dyDescent="0.3">
      <c r="A44" s="15">
        <v>40508</v>
      </c>
      <c r="B44" s="14">
        <v>18820.29</v>
      </c>
      <c r="C44" s="14">
        <f t="shared" si="4"/>
        <v>24447.036666666667</v>
      </c>
      <c r="D44" s="14">
        <f t="shared" si="5"/>
        <v>5626.746666666666</v>
      </c>
      <c r="E44" s="14">
        <f t="shared" si="6"/>
        <v>31660278.050844438</v>
      </c>
      <c r="F44" s="14">
        <f t="shared" si="7"/>
        <v>29.897236794261222</v>
      </c>
    </row>
    <row r="45" spans="1:6" x14ac:dyDescent="0.3">
      <c r="A45" s="15">
        <v>40515</v>
      </c>
      <c r="B45" s="14">
        <v>22517.56</v>
      </c>
      <c r="C45" s="14">
        <f t="shared" si="4"/>
        <v>19307.506666666664</v>
      </c>
      <c r="D45" s="14">
        <f t="shared" si="5"/>
        <v>3210.0533333333369</v>
      </c>
      <c r="E45" s="14">
        <f t="shared" si="6"/>
        <v>10304442.402844468</v>
      </c>
      <c r="F45" s="14">
        <f t="shared" si="7"/>
        <v>14.255777861070811</v>
      </c>
    </row>
    <row r="46" spans="1:6" x14ac:dyDescent="0.3">
      <c r="A46" s="15">
        <v>40522</v>
      </c>
      <c r="B46" s="14">
        <v>31497.65</v>
      </c>
      <c r="C46" s="14">
        <f t="shared" si="4"/>
        <v>20296.896666666667</v>
      </c>
      <c r="D46" s="14">
        <f t="shared" si="5"/>
        <v>11200.753333333334</v>
      </c>
      <c r="E46" s="14">
        <f t="shared" si="6"/>
        <v>125456875.2341778</v>
      </c>
      <c r="F46" s="14">
        <f t="shared" si="7"/>
        <v>35.56060002359964</v>
      </c>
    </row>
    <row r="47" spans="1:6" x14ac:dyDescent="0.3">
      <c r="A47" s="15">
        <v>40529</v>
      </c>
      <c r="B47" s="14">
        <v>44912.86</v>
      </c>
      <c r="C47" s="14">
        <f t="shared" si="4"/>
        <v>24278.5</v>
      </c>
      <c r="D47" s="14">
        <f t="shared" si="5"/>
        <v>20634.36</v>
      </c>
      <c r="E47" s="14">
        <f t="shared" si="6"/>
        <v>425776812.60960001</v>
      </c>
      <c r="F47" s="14">
        <f t="shared" si="7"/>
        <v>45.943099593301341</v>
      </c>
    </row>
    <row r="48" spans="1:6" x14ac:dyDescent="0.3">
      <c r="A48" s="15">
        <v>40536</v>
      </c>
      <c r="B48" s="14">
        <v>55931.23</v>
      </c>
      <c r="C48" s="14">
        <f t="shared" si="4"/>
        <v>32976.023333333338</v>
      </c>
      <c r="D48" s="14">
        <f t="shared" si="5"/>
        <v>22955.206666666665</v>
      </c>
      <c r="E48" s="14">
        <f t="shared" si="6"/>
        <v>526941513.10937768</v>
      </c>
      <c r="F48" s="14">
        <f t="shared" si="7"/>
        <v>41.0418413231153</v>
      </c>
    </row>
    <row r="49" spans="1:6" x14ac:dyDescent="0.3">
      <c r="A49" s="15">
        <v>40543</v>
      </c>
      <c r="B49" s="14">
        <v>19124.580000000002</v>
      </c>
      <c r="C49" s="14">
        <f t="shared" si="4"/>
        <v>44113.913333333338</v>
      </c>
      <c r="D49" s="14">
        <f t="shared" si="5"/>
        <v>24989.333333333336</v>
      </c>
      <c r="E49" s="14">
        <f t="shared" si="6"/>
        <v>624466780.44444454</v>
      </c>
      <c r="F49" s="14">
        <f t="shared" si="7"/>
        <v>130.66605035683571</v>
      </c>
    </row>
    <row r="50" spans="1:6" x14ac:dyDescent="0.3">
      <c r="A50" s="15">
        <v>40550</v>
      </c>
      <c r="B50" s="14">
        <v>15984.24</v>
      </c>
      <c r="C50" s="14">
        <f t="shared" si="4"/>
        <v>39989.556666666664</v>
      </c>
      <c r="D50" s="14">
        <f t="shared" si="5"/>
        <v>24005.316666666666</v>
      </c>
      <c r="E50" s="14">
        <f t="shared" si="6"/>
        <v>576255228.26694441</v>
      </c>
      <c r="F50" s="14">
        <f t="shared" si="7"/>
        <v>150.18115760690947</v>
      </c>
    </row>
    <row r="51" spans="1:6" x14ac:dyDescent="0.3">
      <c r="A51" s="15">
        <v>40557</v>
      </c>
      <c r="B51" s="14">
        <v>17359.7</v>
      </c>
      <c r="C51" s="14">
        <f t="shared" si="4"/>
        <v>30346.683333333334</v>
      </c>
      <c r="D51" s="14">
        <f t="shared" si="5"/>
        <v>12986.983333333334</v>
      </c>
      <c r="E51" s="14">
        <f t="shared" si="6"/>
        <v>168661736.10027778</v>
      </c>
      <c r="F51" s="14">
        <f t="shared" si="7"/>
        <v>74.811104646585676</v>
      </c>
    </row>
    <row r="52" spans="1:6" x14ac:dyDescent="0.3">
      <c r="A52" s="15">
        <v>40564</v>
      </c>
      <c r="B52" s="14">
        <v>17341.47</v>
      </c>
      <c r="C52" s="14">
        <f t="shared" si="4"/>
        <v>17489.506666666668</v>
      </c>
      <c r="D52" s="14">
        <f t="shared" si="5"/>
        <v>148.03666666666686</v>
      </c>
      <c r="E52" s="14">
        <f t="shared" si="6"/>
        <v>21914.854677777836</v>
      </c>
      <c r="F52" s="14">
        <f t="shared" si="7"/>
        <v>0.85365696602806362</v>
      </c>
    </row>
    <row r="53" spans="1:6" x14ac:dyDescent="0.3">
      <c r="A53" s="15">
        <v>40571</v>
      </c>
      <c r="B53" s="14">
        <v>18461.18</v>
      </c>
      <c r="C53" s="14">
        <f t="shared" si="4"/>
        <v>16895.136666666669</v>
      </c>
      <c r="D53" s="14">
        <f t="shared" si="5"/>
        <v>1566.0433333333312</v>
      </c>
      <c r="E53" s="14">
        <f t="shared" si="6"/>
        <v>2452491.7218777714</v>
      </c>
      <c r="F53" s="14">
        <f t="shared" si="7"/>
        <v>8.4828994318528466</v>
      </c>
    </row>
    <row r="54" spans="1:6" x14ac:dyDescent="0.3">
      <c r="A54" s="15">
        <v>40578</v>
      </c>
      <c r="B54" s="14">
        <v>21665.759999999998</v>
      </c>
      <c r="C54" s="14">
        <f t="shared" si="4"/>
        <v>17720.783333333333</v>
      </c>
      <c r="D54" s="14">
        <f t="shared" si="5"/>
        <v>3944.9766666666656</v>
      </c>
      <c r="E54" s="14">
        <f t="shared" si="6"/>
        <v>15562840.900544435</v>
      </c>
      <c r="F54" s="14">
        <f t="shared" si="7"/>
        <v>18.208346564656242</v>
      </c>
    </row>
    <row r="55" spans="1:6" x14ac:dyDescent="0.3">
      <c r="A55" s="15">
        <v>40585</v>
      </c>
      <c r="B55" s="14">
        <v>37887.17</v>
      </c>
      <c r="C55" s="14">
        <f t="shared" si="4"/>
        <v>19156.136666666669</v>
      </c>
      <c r="D55" s="14">
        <f t="shared" si="5"/>
        <v>18731.033333333329</v>
      </c>
      <c r="E55" s="14">
        <f t="shared" si="6"/>
        <v>350851609.73444426</v>
      </c>
      <c r="F55" s="14">
        <f t="shared" si="7"/>
        <v>49.438987745279817</v>
      </c>
    </row>
    <row r="56" spans="1:6" x14ac:dyDescent="0.3">
      <c r="A56" s="15">
        <v>40592</v>
      </c>
      <c r="B56" s="14">
        <v>46845.87</v>
      </c>
      <c r="C56" s="14">
        <f t="shared" si="4"/>
        <v>26004.703333333335</v>
      </c>
      <c r="D56" s="14">
        <f t="shared" si="5"/>
        <v>20841.166666666668</v>
      </c>
      <c r="E56" s="14">
        <f t="shared" si="6"/>
        <v>434354228.02777785</v>
      </c>
      <c r="F56" s="14">
        <f t="shared" si="7"/>
        <v>44.488802677091208</v>
      </c>
    </row>
    <row r="57" spans="1:6" x14ac:dyDescent="0.3">
      <c r="A57" s="15">
        <v>40599</v>
      </c>
      <c r="B57" s="14">
        <v>19363.830000000002</v>
      </c>
      <c r="C57" s="14">
        <f t="shared" si="4"/>
        <v>35466.266666666663</v>
      </c>
      <c r="D57" s="14">
        <f t="shared" si="5"/>
        <v>16102.436666666661</v>
      </c>
      <c r="E57" s="14">
        <f t="shared" si="6"/>
        <v>259288466.60401094</v>
      </c>
      <c r="F57" s="14">
        <f t="shared" si="7"/>
        <v>83.157292057752301</v>
      </c>
    </row>
    <row r="58" spans="1:6" x14ac:dyDescent="0.3">
      <c r="A58" s="15">
        <v>40606</v>
      </c>
      <c r="B58" s="14">
        <v>20327.61</v>
      </c>
      <c r="C58" s="14">
        <f t="shared" si="4"/>
        <v>34698.956666666672</v>
      </c>
      <c r="D58" s="14">
        <f t="shared" si="5"/>
        <v>14371.346666666672</v>
      </c>
      <c r="E58" s="14">
        <f t="shared" si="6"/>
        <v>206535605.01351127</v>
      </c>
      <c r="F58" s="14">
        <f t="shared" si="7"/>
        <v>70.698654030978901</v>
      </c>
    </row>
    <row r="59" spans="1:6" x14ac:dyDescent="0.3">
      <c r="A59" s="15">
        <v>40613</v>
      </c>
      <c r="B59" s="14">
        <v>21280.400000000001</v>
      </c>
      <c r="C59" s="14">
        <f t="shared" si="4"/>
        <v>28845.770000000004</v>
      </c>
      <c r="D59" s="14">
        <f t="shared" si="5"/>
        <v>7565.3700000000026</v>
      </c>
      <c r="E59" s="14">
        <f t="shared" si="6"/>
        <v>57234823.236900039</v>
      </c>
      <c r="F59" s="14">
        <f t="shared" si="7"/>
        <v>35.550882502208616</v>
      </c>
    </row>
    <row r="60" spans="1:6" x14ac:dyDescent="0.3">
      <c r="A60" s="15">
        <v>40620</v>
      </c>
      <c r="B60" s="14">
        <v>20334.23</v>
      </c>
      <c r="C60" s="14">
        <f t="shared" si="4"/>
        <v>20323.946666666667</v>
      </c>
      <c r="D60" s="14">
        <f t="shared" si="5"/>
        <v>10.283333333332848</v>
      </c>
      <c r="E60" s="14">
        <f t="shared" si="6"/>
        <v>105.74694444443446</v>
      </c>
      <c r="F60" s="14">
        <f t="shared" si="7"/>
        <v>5.0571540369774758E-2</v>
      </c>
    </row>
    <row r="61" spans="1:6" x14ac:dyDescent="0.3">
      <c r="A61" s="15">
        <v>40627</v>
      </c>
      <c r="B61" s="14">
        <v>20881.099999999999</v>
      </c>
      <c r="C61" s="14">
        <f t="shared" si="4"/>
        <v>20647.413333333334</v>
      </c>
      <c r="D61" s="14">
        <f t="shared" si="5"/>
        <v>233.68666666666468</v>
      </c>
      <c r="E61" s="14">
        <f t="shared" si="6"/>
        <v>54609.458177776847</v>
      </c>
      <c r="F61" s="14">
        <f t="shared" si="7"/>
        <v>1.1191300586016286</v>
      </c>
    </row>
    <row r="62" spans="1:6" x14ac:dyDescent="0.3">
      <c r="A62" s="15">
        <v>40634</v>
      </c>
      <c r="B62" s="14">
        <v>20398.09</v>
      </c>
      <c r="C62" s="14">
        <f t="shared" si="4"/>
        <v>20831.91</v>
      </c>
      <c r="D62" s="14">
        <f t="shared" si="5"/>
        <v>433.81999999999971</v>
      </c>
      <c r="E62" s="14">
        <f t="shared" si="6"/>
        <v>188199.79239999974</v>
      </c>
      <c r="F62" s="14">
        <f t="shared" si="7"/>
        <v>2.1267677512943601</v>
      </c>
    </row>
    <row r="63" spans="1:6" x14ac:dyDescent="0.3">
      <c r="A63" s="15">
        <v>40641</v>
      </c>
      <c r="B63" s="14">
        <v>23873.79</v>
      </c>
      <c r="C63" s="14">
        <f t="shared" si="4"/>
        <v>20537.806666666667</v>
      </c>
      <c r="D63" s="14">
        <f t="shared" si="5"/>
        <v>3335.9833333333336</v>
      </c>
      <c r="E63" s="14">
        <f t="shared" si="6"/>
        <v>11128784.800277779</v>
      </c>
      <c r="F63" s="14">
        <f t="shared" si="7"/>
        <v>13.973413242444261</v>
      </c>
    </row>
    <row r="64" spans="1:6" x14ac:dyDescent="0.3">
      <c r="A64" s="15">
        <v>40648</v>
      </c>
      <c r="B64" s="14">
        <v>28762.37</v>
      </c>
      <c r="C64" s="14">
        <f t="shared" si="4"/>
        <v>21717.66</v>
      </c>
      <c r="D64" s="14">
        <f t="shared" si="5"/>
        <v>7044.7099999999991</v>
      </c>
      <c r="E64" s="14">
        <f t="shared" si="6"/>
        <v>49627938.984099984</v>
      </c>
      <c r="F64" s="14">
        <f t="shared" si="7"/>
        <v>24.492800836648719</v>
      </c>
    </row>
    <row r="65" spans="1:6" x14ac:dyDescent="0.3">
      <c r="A65" s="15">
        <v>40655</v>
      </c>
      <c r="B65" s="14">
        <v>50510.31</v>
      </c>
      <c r="C65" s="14">
        <f t="shared" si="4"/>
        <v>24344.75</v>
      </c>
      <c r="D65" s="14">
        <f t="shared" si="5"/>
        <v>26165.559999999998</v>
      </c>
      <c r="E65" s="14">
        <f t="shared" si="6"/>
        <v>684636530.1135999</v>
      </c>
      <c r="F65" s="14">
        <f t="shared" si="7"/>
        <v>51.802414200190015</v>
      </c>
    </row>
    <row r="66" spans="1:6" x14ac:dyDescent="0.3">
      <c r="A66" s="15">
        <v>40662</v>
      </c>
      <c r="B66" s="14">
        <v>41512.39</v>
      </c>
      <c r="C66" s="14">
        <f t="shared" si="4"/>
        <v>34382.156666666669</v>
      </c>
      <c r="D66" s="14">
        <f t="shared" si="5"/>
        <v>7130.2333333333299</v>
      </c>
      <c r="E66" s="14">
        <f t="shared" si="6"/>
        <v>50840227.387777731</v>
      </c>
      <c r="F66" s="14">
        <f t="shared" si="7"/>
        <v>17.17615712642257</v>
      </c>
    </row>
    <row r="67" spans="1:6" x14ac:dyDescent="0.3">
      <c r="A67" s="15">
        <v>40669</v>
      </c>
      <c r="B67" s="14">
        <v>20138.189999999999</v>
      </c>
      <c r="C67" s="14">
        <f t="shared" si="4"/>
        <v>40261.689999999995</v>
      </c>
      <c r="D67" s="14">
        <f t="shared" si="5"/>
        <v>20123.499999999996</v>
      </c>
      <c r="E67" s="14">
        <f t="shared" si="6"/>
        <v>404955252.24999988</v>
      </c>
      <c r="F67" s="14">
        <f t="shared" si="7"/>
        <v>99.927054020247084</v>
      </c>
    </row>
    <row r="68" spans="1:6" x14ac:dyDescent="0.3">
      <c r="A68" s="15">
        <v>40676</v>
      </c>
      <c r="B68" s="14">
        <v>17235.150000000001</v>
      </c>
      <c r="C68" s="14">
        <f t="shared" si="4"/>
        <v>37386.963333333333</v>
      </c>
      <c r="D68" s="14">
        <f t="shared" si="5"/>
        <v>20151.813333333332</v>
      </c>
      <c r="E68" s="14">
        <f t="shared" si="6"/>
        <v>406095580.62151104</v>
      </c>
      <c r="F68" s="14">
        <f t="shared" si="7"/>
        <v>116.92276152707304</v>
      </c>
    </row>
    <row r="69" spans="1:6" x14ac:dyDescent="0.3">
      <c r="A69" s="15">
        <v>40683</v>
      </c>
      <c r="B69" s="14">
        <v>15136.78</v>
      </c>
      <c r="C69" s="14">
        <f t="shared" ref="C69:C100" si="8">AVERAGE(B66,B67,B68)</f>
        <v>26295.243333333336</v>
      </c>
      <c r="D69" s="14">
        <f t="shared" ref="D69:D100" si="9">ABS(C69-B69)</f>
        <v>11158.463333333335</v>
      </c>
      <c r="E69" s="14">
        <f t="shared" ref="E69:E100" si="10">POWER(C69-B69,2)</f>
        <v>124511303.96134448</v>
      </c>
      <c r="F69" s="14">
        <f t="shared" ref="F69:F100" si="11">(D69/B69)*100</f>
        <v>73.717549791523268</v>
      </c>
    </row>
    <row r="70" spans="1:6" x14ac:dyDescent="0.3">
      <c r="A70" s="15">
        <v>40690</v>
      </c>
      <c r="B70" s="14">
        <v>15741.6</v>
      </c>
      <c r="C70" s="14">
        <f t="shared" si="8"/>
        <v>17503.373333333333</v>
      </c>
      <c r="D70" s="14">
        <f t="shared" si="9"/>
        <v>1761.7733333333326</v>
      </c>
      <c r="E70" s="14">
        <f t="shared" si="10"/>
        <v>3103845.2780444422</v>
      </c>
      <c r="F70" s="14">
        <f t="shared" si="11"/>
        <v>11.191831410614757</v>
      </c>
    </row>
    <row r="71" spans="1:6" x14ac:dyDescent="0.3">
      <c r="A71" s="15">
        <v>40697</v>
      </c>
      <c r="B71" s="14">
        <v>16434.150000000001</v>
      </c>
      <c r="C71" s="14">
        <f t="shared" si="8"/>
        <v>16037.843333333332</v>
      </c>
      <c r="D71" s="14">
        <f t="shared" si="9"/>
        <v>396.30666666666912</v>
      </c>
      <c r="E71" s="14">
        <f t="shared" si="10"/>
        <v>157058.9740444464</v>
      </c>
      <c r="F71" s="14">
        <f t="shared" si="11"/>
        <v>2.4114825936642243</v>
      </c>
    </row>
    <row r="72" spans="1:6" x14ac:dyDescent="0.3">
      <c r="A72" s="15">
        <v>40704</v>
      </c>
      <c r="B72" s="14">
        <v>15883.52</v>
      </c>
      <c r="C72" s="14">
        <f t="shared" si="8"/>
        <v>15770.843333333332</v>
      </c>
      <c r="D72" s="14">
        <f t="shared" si="9"/>
        <v>112.6766666666681</v>
      </c>
      <c r="E72" s="14">
        <f t="shared" si="10"/>
        <v>12696.031211111434</v>
      </c>
      <c r="F72" s="14">
        <f t="shared" si="11"/>
        <v>0.70939355172322072</v>
      </c>
    </row>
    <row r="73" spans="1:6" x14ac:dyDescent="0.3">
      <c r="A73" s="15">
        <v>40711</v>
      </c>
      <c r="B73" s="14">
        <v>14978.09</v>
      </c>
      <c r="C73" s="14">
        <f t="shared" si="8"/>
        <v>16019.756666666668</v>
      </c>
      <c r="D73" s="14">
        <f t="shared" si="9"/>
        <v>1041.6666666666679</v>
      </c>
      <c r="E73" s="14">
        <f t="shared" si="10"/>
        <v>1085069.4444444471</v>
      </c>
      <c r="F73" s="14">
        <f t="shared" si="11"/>
        <v>6.9546028009356862</v>
      </c>
    </row>
    <row r="74" spans="1:6" x14ac:dyDescent="0.3">
      <c r="A74" s="15">
        <v>40718</v>
      </c>
      <c r="B74" s="14">
        <v>15682.81</v>
      </c>
      <c r="C74" s="14">
        <f t="shared" si="8"/>
        <v>15765.253333333334</v>
      </c>
      <c r="D74" s="14">
        <f t="shared" si="9"/>
        <v>82.443333333334522</v>
      </c>
      <c r="E74" s="14">
        <f t="shared" si="10"/>
        <v>6796.9032111113074</v>
      </c>
      <c r="F74" s="14">
        <f t="shared" si="11"/>
        <v>0.5256923557279245</v>
      </c>
    </row>
    <row r="75" spans="1:6" x14ac:dyDescent="0.3">
      <c r="A75" s="15">
        <v>40725</v>
      </c>
      <c r="B75" s="14">
        <v>15363.5</v>
      </c>
      <c r="C75" s="14">
        <f t="shared" si="8"/>
        <v>15514.806666666665</v>
      </c>
      <c r="D75" s="14">
        <f t="shared" si="9"/>
        <v>151.30666666666548</v>
      </c>
      <c r="E75" s="14">
        <f t="shared" si="10"/>
        <v>22893.707377777417</v>
      </c>
      <c r="F75" s="14">
        <f t="shared" si="11"/>
        <v>0.98484503314131211</v>
      </c>
    </row>
    <row r="76" spans="1:6" x14ac:dyDescent="0.3">
      <c r="A76" s="15">
        <v>40732</v>
      </c>
      <c r="B76" s="14">
        <v>16148.87</v>
      </c>
      <c r="C76" s="14">
        <f t="shared" si="8"/>
        <v>15341.466666666667</v>
      </c>
      <c r="D76" s="14">
        <f t="shared" si="9"/>
        <v>807.40333333333365</v>
      </c>
      <c r="E76" s="14">
        <f t="shared" si="10"/>
        <v>651900.14267777826</v>
      </c>
      <c r="F76" s="14">
        <f t="shared" si="11"/>
        <v>4.9997512725864635</v>
      </c>
    </row>
    <row r="77" spans="1:6" x14ac:dyDescent="0.3">
      <c r="A77" s="15">
        <v>40739</v>
      </c>
      <c r="B77" s="14">
        <v>15654.85</v>
      </c>
      <c r="C77" s="14">
        <f t="shared" si="8"/>
        <v>15731.726666666667</v>
      </c>
      <c r="D77" s="14">
        <f t="shared" si="9"/>
        <v>76.876666666667006</v>
      </c>
      <c r="E77" s="14">
        <f t="shared" si="10"/>
        <v>5910.02187777783</v>
      </c>
      <c r="F77" s="14">
        <f t="shared" si="11"/>
        <v>0.49107252172117272</v>
      </c>
    </row>
    <row r="78" spans="1:6" x14ac:dyDescent="0.3">
      <c r="A78" s="15">
        <v>40746</v>
      </c>
      <c r="B78" s="14">
        <v>15766.6</v>
      </c>
      <c r="C78" s="14">
        <f t="shared" si="8"/>
        <v>15722.406666666668</v>
      </c>
      <c r="D78" s="14">
        <f t="shared" si="9"/>
        <v>44.193333333332703</v>
      </c>
      <c r="E78" s="14">
        <f t="shared" si="10"/>
        <v>1953.0507111110553</v>
      </c>
      <c r="F78" s="14">
        <f t="shared" si="11"/>
        <v>0.28029716827554896</v>
      </c>
    </row>
    <row r="79" spans="1:6" x14ac:dyDescent="0.3">
      <c r="A79" s="15">
        <v>40753</v>
      </c>
      <c r="B79" s="14">
        <v>15922.41</v>
      </c>
      <c r="C79" s="14">
        <f t="shared" si="8"/>
        <v>15856.773333333333</v>
      </c>
      <c r="D79" s="14">
        <f t="shared" si="9"/>
        <v>65.636666666667224</v>
      </c>
      <c r="E79" s="14">
        <f t="shared" si="10"/>
        <v>4308.1720111111845</v>
      </c>
      <c r="F79" s="14">
        <f t="shared" si="11"/>
        <v>0.41222821587100961</v>
      </c>
    </row>
    <row r="80" spans="1:6" x14ac:dyDescent="0.3">
      <c r="A80" s="15">
        <v>40760</v>
      </c>
      <c r="B80" s="14">
        <v>15295.55</v>
      </c>
      <c r="C80" s="14">
        <f t="shared" si="8"/>
        <v>15781.286666666667</v>
      </c>
      <c r="D80" s="14">
        <f t="shared" si="9"/>
        <v>485.73666666666759</v>
      </c>
      <c r="E80" s="14">
        <f t="shared" si="10"/>
        <v>235940.10934444534</v>
      </c>
      <c r="F80" s="14">
        <f t="shared" si="11"/>
        <v>3.1756730988206874</v>
      </c>
    </row>
    <row r="81" spans="1:6" x14ac:dyDescent="0.3">
      <c r="A81" s="15">
        <v>40767</v>
      </c>
      <c r="B81" s="14">
        <v>14539.79</v>
      </c>
      <c r="C81" s="14">
        <f t="shared" si="8"/>
        <v>15661.519999999999</v>
      </c>
      <c r="D81" s="14">
        <f t="shared" si="9"/>
        <v>1121.7299999999977</v>
      </c>
      <c r="E81" s="14">
        <f t="shared" si="10"/>
        <v>1258278.192899995</v>
      </c>
      <c r="F81" s="14">
        <f t="shared" si="11"/>
        <v>7.7148982206757992</v>
      </c>
    </row>
    <row r="82" spans="1:6" x14ac:dyDescent="0.3">
      <c r="A82" s="15">
        <v>40774</v>
      </c>
      <c r="B82" s="14">
        <v>14689.24</v>
      </c>
      <c r="C82" s="14">
        <f t="shared" si="8"/>
        <v>15252.583333333334</v>
      </c>
      <c r="D82" s="14">
        <f t="shared" si="9"/>
        <v>563.34333333333416</v>
      </c>
      <c r="E82" s="14">
        <f t="shared" si="10"/>
        <v>317355.71121111204</v>
      </c>
      <c r="F82" s="14">
        <f t="shared" si="11"/>
        <v>3.835074744053022</v>
      </c>
    </row>
    <row r="83" spans="1:6" x14ac:dyDescent="0.3">
      <c r="A83" s="15">
        <v>40781</v>
      </c>
      <c r="B83" s="14">
        <v>14537.37</v>
      </c>
      <c r="C83" s="14">
        <f t="shared" si="8"/>
        <v>14841.526666666667</v>
      </c>
      <c r="D83" s="14">
        <f t="shared" si="9"/>
        <v>304.15666666666584</v>
      </c>
      <c r="E83" s="14">
        <f t="shared" si="10"/>
        <v>92511.277877777276</v>
      </c>
      <c r="F83" s="14">
        <f t="shared" si="11"/>
        <v>2.0922399764652466</v>
      </c>
    </row>
    <row r="84" spans="1:6" x14ac:dyDescent="0.3">
      <c r="A84" s="15">
        <v>40788</v>
      </c>
      <c r="B84" s="14">
        <v>15277.27</v>
      </c>
      <c r="C84" s="14">
        <f t="shared" si="8"/>
        <v>14588.800000000001</v>
      </c>
      <c r="D84" s="14">
        <f t="shared" si="9"/>
        <v>688.46999999999935</v>
      </c>
      <c r="E84" s="14">
        <f t="shared" si="10"/>
        <v>473990.94089999911</v>
      </c>
      <c r="F84" s="14">
        <f t="shared" si="11"/>
        <v>4.5064988705442746</v>
      </c>
    </row>
    <row r="85" spans="1:6" x14ac:dyDescent="0.3">
      <c r="A85" s="15">
        <v>40795</v>
      </c>
      <c r="B85" s="14">
        <v>17746.68</v>
      </c>
      <c r="C85" s="14">
        <f t="shared" si="8"/>
        <v>14834.626666666669</v>
      </c>
      <c r="D85" s="14">
        <f t="shared" si="9"/>
        <v>2912.0533333333315</v>
      </c>
      <c r="E85" s="14">
        <f t="shared" si="10"/>
        <v>8480054.6161777675</v>
      </c>
      <c r="F85" s="14">
        <f t="shared" si="11"/>
        <v>16.409003449283649</v>
      </c>
    </row>
    <row r="86" spans="1:6" x14ac:dyDescent="0.3">
      <c r="A86" s="15">
        <v>40802</v>
      </c>
      <c r="B86" s="14">
        <v>18535.48</v>
      </c>
      <c r="C86" s="14">
        <f t="shared" si="8"/>
        <v>15853.773333333333</v>
      </c>
      <c r="D86" s="14">
        <f t="shared" si="9"/>
        <v>2681.7066666666669</v>
      </c>
      <c r="E86" s="14">
        <f t="shared" si="10"/>
        <v>7191550.6460444462</v>
      </c>
      <c r="F86" s="14">
        <f t="shared" si="11"/>
        <v>14.467964501953373</v>
      </c>
    </row>
    <row r="87" spans="1:6" x14ac:dyDescent="0.3">
      <c r="A87" s="15">
        <v>40809</v>
      </c>
      <c r="B87" s="14">
        <v>17859.3</v>
      </c>
      <c r="C87" s="14">
        <f t="shared" si="8"/>
        <v>17186.476666666666</v>
      </c>
      <c r="D87" s="14">
        <f t="shared" si="9"/>
        <v>672.82333333333372</v>
      </c>
      <c r="E87" s="14">
        <f t="shared" si="10"/>
        <v>452691.2378777783</v>
      </c>
      <c r="F87" s="14">
        <f t="shared" si="11"/>
        <v>3.7673555701137991</v>
      </c>
    </row>
    <row r="88" spans="1:6" x14ac:dyDescent="0.3">
      <c r="A88" s="15">
        <v>40816</v>
      </c>
      <c r="B88" s="14">
        <v>18337.68</v>
      </c>
      <c r="C88" s="14">
        <f t="shared" si="8"/>
        <v>18047.153333333335</v>
      </c>
      <c r="D88" s="14">
        <f t="shared" si="9"/>
        <v>290.52666666666482</v>
      </c>
      <c r="E88" s="14">
        <f t="shared" si="10"/>
        <v>84405.744044443374</v>
      </c>
      <c r="F88" s="14">
        <f t="shared" si="11"/>
        <v>1.5843152823403224</v>
      </c>
    </row>
    <row r="89" spans="1:6" x14ac:dyDescent="0.3">
      <c r="A89" s="15">
        <v>40823</v>
      </c>
      <c r="B89" s="14">
        <v>20797.580000000002</v>
      </c>
      <c r="C89" s="14">
        <f t="shared" si="8"/>
        <v>18244.153333333332</v>
      </c>
      <c r="D89" s="14">
        <f t="shared" si="9"/>
        <v>2553.4266666666699</v>
      </c>
      <c r="E89" s="14">
        <f t="shared" si="10"/>
        <v>6519987.742044461</v>
      </c>
      <c r="F89" s="14">
        <f t="shared" si="11"/>
        <v>12.277518185609431</v>
      </c>
    </row>
    <row r="90" spans="1:6" x14ac:dyDescent="0.3">
      <c r="A90" s="15">
        <v>40830</v>
      </c>
      <c r="B90" s="14">
        <v>23077.55</v>
      </c>
      <c r="C90" s="14">
        <f t="shared" si="8"/>
        <v>18998.186666666665</v>
      </c>
      <c r="D90" s="14">
        <f t="shared" si="9"/>
        <v>4079.3633333333346</v>
      </c>
      <c r="E90" s="14">
        <f t="shared" si="10"/>
        <v>16641205.205344455</v>
      </c>
      <c r="F90" s="14">
        <f t="shared" si="11"/>
        <v>17.676760892440203</v>
      </c>
    </row>
    <row r="91" spans="1:6" x14ac:dyDescent="0.3">
      <c r="A91" s="15">
        <v>40837</v>
      </c>
      <c r="B91" s="14">
        <v>23351.8</v>
      </c>
      <c r="C91" s="14">
        <f t="shared" si="8"/>
        <v>20737.603333333333</v>
      </c>
      <c r="D91" s="14">
        <f t="shared" si="9"/>
        <v>2614.1966666666667</v>
      </c>
      <c r="E91" s="14">
        <f t="shared" si="10"/>
        <v>6834024.212011111</v>
      </c>
      <c r="F91" s="14">
        <f t="shared" si="11"/>
        <v>11.194840083705182</v>
      </c>
    </row>
    <row r="92" spans="1:6" x14ac:dyDescent="0.3">
      <c r="A92" s="15">
        <v>40844</v>
      </c>
      <c r="B92" s="14">
        <v>31579.9</v>
      </c>
      <c r="C92" s="14">
        <f t="shared" si="8"/>
        <v>22408.976666666669</v>
      </c>
      <c r="D92" s="14">
        <f t="shared" si="9"/>
        <v>9170.9233333333323</v>
      </c>
      <c r="E92" s="14">
        <f t="shared" si="10"/>
        <v>84105834.785877764</v>
      </c>
      <c r="F92" s="14">
        <f t="shared" si="11"/>
        <v>29.040381170723567</v>
      </c>
    </row>
    <row r="93" spans="1:6" x14ac:dyDescent="0.3">
      <c r="A93" s="15">
        <v>40851</v>
      </c>
      <c r="B93" s="14">
        <v>39886.06</v>
      </c>
      <c r="C93" s="14">
        <f t="shared" si="8"/>
        <v>26003.083333333332</v>
      </c>
      <c r="D93" s="14">
        <f t="shared" si="9"/>
        <v>13882.976666666666</v>
      </c>
      <c r="E93" s="14">
        <f t="shared" si="10"/>
        <v>192737041.12721109</v>
      </c>
      <c r="F93" s="14">
        <f t="shared" si="11"/>
        <v>34.806588233249073</v>
      </c>
    </row>
    <row r="94" spans="1:6" x14ac:dyDescent="0.3">
      <c r="A94" s="15">
        <v>40858</v>
      </c>
      <c r="B94" s="14">
        <v>18689.54</v>
      </c>
      <c r="C94" s="14">
        <f t="shared" si="8"/>
        <v>31605.919999999998</v>
      </c>
      <c r="D94" s="14">
        <f t="shared" si="9"/>
        <v>12916.379999999997</v>
      </c>
      <c r="E94" s="14">
        <f t="shared" si="10"/>
        <v>166832872.30439994</v>
      </c>
      <c r="F94" s="14">
        <f t="shared" si="11"/>
        <v>69.110208169917485</v>
      </c>
    </row>
    <row r="95" spans="1:6" x14ac:dyDescent="0.3">
      <c r="A95" s="15">
        <v>40865</v>
      </c>
      <c r="B95" s="14">
        <v>19050.66</v>
      </c>
      <c r="C95" s="14">
        <f t="shared" si="8"/>
        <v>30051.833333333332</v>
      </c>
      <c r="D95" s="14">
        <f t="shared" si="9"/>
        <v>11001.173333333332</v>
      </c>
      <c r="E95" s="14">
        <f t="shared" si="10"/>
        <v>121025814.71004441</v>
      </c>
      <c r="F95" s="14">
        <f t="shared" si="11"/>
        <v>57.746940700917094</v>
      </c>
    </row>
    <row r="96" spans="1:6" x14ac:dyDescent="0.3">
      <c r="A96" s="15">
        <v>40872</v>
      </c>
      <c r="B96" s="14">
        <v>20911.25</v>
      </c>
      <c r="C96" s="14">
        <f t="shared" si="8"/>
        <v>25875.42</v>
      </c>
      <c r="D96" s="14">
        <f t="shared" si="9"/>
        <v>4964.1699999999983</v>
      </c>
      <c r="E96" s="14">
        <f t="shared" si="10"/>
        <v>24642983.788899984</v>
      </c>
      <c r="F96" s="14">
        <f t="shared" si="11"/>
        <v>23.739231275031376</v>
      </c>
    </row>
    <row r="97" spans="1:6" x14ac:dyDescent="0.3">
      <c r="A97" s="15">
        <v>40879</v>
      </c>
      <c r="B97" s="14">
        <v>25293.49</v>
      </c>
      <c r="C97" s="14">
        <f t="shared" si="8"/>
        <v>19550.483333333334</v>
      </c>
      <c r="D97" s="14">
        <f t="shared" si="9"/>
        <v>5743.006666666668</v>
      </c>
      <c r="E97" s="14">
        <f t="shared" si="10"/>
        <v>32982125.573377792</v>
      </c>
      <c r="F97" s="14">
        <f t="shared" si="11"/>
        <v>22.705473490082497</v>
      </c>
    </row>
    <row r="98" spans="1:6" x14ac:dyDescent="0.3">
      <c r="A98" s="15">
        <v>40886</v>
      </c>
      <c r="B98" s="14">
        <v>33305.919999999998</v>
      </c>
      <c r="C98" s="14">
        <f t="shared" si="8"/>
        <v>21751.800000000003</v>
      </c>
      <c r="D98" s="14">
        <f t="shared" si="9"/>
        <v>11554.119999999995</v>
      </c>
      <c r="E98" s="14">
        <f t="shared" si="10"/>
        <v>133497688.97439989</v>
      </c>
      <c r="F98" s="14">
        <f t="shared" si="11"/>
        <v>34.690889787761442</v>
      </c>
    </row>
    <row r="99" spans="1:6" x14ac:dyDescent="0.3">
      <c r="A99" s="15">
        <v>40893</v>
      </c>
      <c r="B99" s="14">
        <v>45773.03</v>
      </c>
      <c r="C99" s="14">
        <f t="shared" si="8"/>
        <v>26503.553333333333</v>
      </c>
      <c r="D99" s="14">
        <f t="shared" si="9"/>
        <v>19269.476666666666</v>
      </c>
      <c r="E99" s="14">
        <f t="shared" si="10"/>
        <v>371312731.00721109</v>
      </c>
      <c r="F99" s="14">
        <f t="shared" si="11"/>
        <v>42.097883112974309</v>
      </c>
    </row>
    <row r="100" spans="1:6" x14ac:dyDescent="0.3">
      <c r="A100" s="15">
        <v>40900</v>
      </c>
      <c r="B100" s="14">
        <v>46788.75</v>
      </c>
      <c r="C100" s="14">
        <f t="shared" si="8"/>
        <v>34790.813333333332</v>
      </c>
      <c r="D100" s="14">
        <f t="shared" si="9"/>
        <v>11997.936666666668</v>
      </c>
      <c r="E100" s="14">
        <f t="shared" si="10"/>
        <v>143950484.25734448</v>
      </c>
      <c r="F100" s="14">
        <f t="shared" si="11"/>
        <v>25.64278093915026</v>
      </c>
    </row>
    <row r="101" spans="1:6" x14ac:dyDescent="0.3">
      <c r="A101" s="15">
        <v>40907</v>
      </c>
      <c r="B101" s="14">
        <v>23350.880000000001</v>
      </c>
      <c r="C101" s="14">
        <f t="shared" ref="C101:C132" si="12">AVERAGE(B98,B99,B100)</f>
        <v>41955.9</v>
      </c>
      <c r="D101" s="14">
        <f t="shared" ref="D101:D132" si="13">ABS(C101-B101)</f>
        <v>18605.02</v>
      </c>
      <c r="E101" s="14">
        <f t="shared" ref="E101:E132" si="14">POWER(C101-B101,2)</f>
        <v>346146769.20039999</v>
      </c>
      <c r="F101" s="14">
        <f t="shared" ref="F101:F132" si="15">(D101/B101)*100</f>
        <v>79.675883735430958</v>
      </c>
    </row>
    <row r="102" spans="1:6" x14ac:dyDescent="0.3">
      <c r="A102" s="15">
        <v>40914</v>
      </c>
      <c r="B102" s="14">
        <v>16567.689999999999</v>
      </c>
      <c r="C102" s="14">
        <f t="shared" si="12"/>
        <v>38637.553333333337</v>
      </c>
      <c r="D102" s="14">
        <f t="shared" si="13"/>
        <v>22069.863333333338</v>
      </c>
      <c r="E102" s="14">
        <f t="shared" si="14"/>
        <v>487078867.55201131</v>
      </c>
      <c r="F102" s="14">
        <f t="shared" si="15"/>
        <v>133.21026246467272</v>
      </c>
    </row>
    <row r="103" spans="1:6" x14ac:dyDescent="0.3">
      <c r="A103" s="15">
        <v>40921</v>
      </c>
      <c r="B103" s="14">
        <v>16894.400000000001</v>
      </c>
      <c r="C103" s="14">
        <f t="shared" si="12"/>
        <v>28902.440000000002</v>
      </c>
      <c r="D103" s="14">
        <f t="shared" si="13"/>
        <v>12008.04</v>
      </c>
      <c r="E103" s="14">
        <f t="shared" si="14"/>
        <v>144193024.64160001</v>
      </c>
      <c r="F103" s="14">
        <f t="shared" si="15"/>
        <v>71.077043280613694</v>
      </c>
    </row>
    <row r="104" spans="1:6" x14ac:dyDescent="0.3">
      <c r="A104" s="15">
        <v>40928</v>
      </c>
      <c r="B104" s="14">
        <v>18365.099999999999</v>
      </c>
      <c r="C104" s="14">
        <f t="shared" si="12"/>
        <v>18937.656666666666</v>
      </c>
      <c r="D104" s="14">
        <f t="shared" si="13"/>
        <v>572.5566666666673</v>
      </c>
      <c r="E104" s="14">
        <f t="shared" si="14"/>
        <v>327821.13654444518</v>
      </c>
      <c r="F104" s="14">
        <f t="shared" si="15"/>
        <v>3.1176343535655531</v>
      </c>
    </row>
    <row r="105" spans="1:6" x14ac:dyDescent="0.3">
      <c r="A105" s="15">
        <v>40935</v>
      </c>
      <c r="B105" s="14">
        <v>18378.16</v>
      </c>
      <c r="C105" s="14">
        <f t="shared" si="12"/>
        <v>17275.73</v>
      </c>
      <c r="D105" s="14">
        <f t="shared" si="13"/>
        <v>1102.4300000000003</v>
      </c>
      <c r="E105" s="14">
        <f t="shared" si="14"/>
        <v>1215351.9049000007</v>
      </c>
      <c r="F105" s="14">
        <f t="shared" si="15"/>
        <v>5.9985874538038644</v>
      </c>
    </row>
    <row r="106" spans="1:6" x14ac:dyDescent="0.3">
      <c r="A106" s="15">
        <v>40942</v>
      </c>
      <c r="B106" s="14">
        <v>23510.49</v>
      </c>
      <c r="C106" s="14">
        <f t="shared" si="12"/>
        <v>17879.22</v>
      </c>
      <c r="D106" s="14">
        <f t="shared" si="13"/>
        <v>5631.27</v>
      </c>
      <c r="E106" s="14">
        <f t="shared" si="14"/>
        <v>31711201.812900007</v>
      </c>
      <c r="F106" s="14">
        <f t="shared" si="15"/>
        <v>23.952159227646895</v>
      </c>
    </row>
    <row r="107" spans="1:6" x14ac:dyDescent="0.3">
      <c r="A107" s="15">
        <v>40949</v>
      </c>
      <c r="B107" s="14">
        <v>36988.49</v>
      </c>
      <c r="C107" s="14">
        <f t="shared" si="12"/>
        <v>20084.583333333332</v>
      </c>
      <c r="D107" s="14">
        <f t="shared" si="13"/>
        <v>16903.906666666666</v>
      </c>
      <c r="E107" s="14">
        <f t="shared" si="14"/>
        <v>285742060.59537774</v>
      </c>
      <c r="F107" s="14">
        <f t="shared" si="15"/>
        <v>45.700450779868731</v>
      </c>
    </row>
    <row r="108" spans="1:6" x14ac:dyDescent="0.3">
      <c r="A108" s="15">
        <v>40956</v>
      </c>
      <c r="B108" s="14">
        <v>54060.1</v>
      </c>
      <c r="C108" s="14">
        <f t="shared" si="12"/>
        <v>26292.38</v>
      </c>
      <c r="D108" s="14">
        <f t="shared" si="13"/>
        <v>27767.719999999998</v>
      </c>
      <c r="E108" s="14">
        <f t="shared" si="14"/>
        <v>771046273.99839985</v>
      </c>
      <c r="F108" s="14">
        <f t="shared" si="15"/>
        <v>51.36453687655036</v>
      </c>
    </row>
    <row r="109" spans="1:6" x14ac:dyDescent="0.3">
      <c r="A109" s="15">
        <v>40963</v>
      </c>
      <c r="B109" s="14">
        <v>20124.22</v>
      </c>
      <c r="C109" s="14">
        <f t="shared" si="12"/>
        <v>38186.359999999993</v>
      </c>
      <c r="D109" s="14">
        <f t="shared" si="13"/>
        <v>18062.139999999992</v>
      </c>
      <c r="E109" s="14">
        <f t="shared" si="14"/>
        <v>326240901.37959969</v>
      </c>
      <c r="F109" s="14">
        <f t="shared" si="15"/>
        <v>89.75324261014832</v>
      </c>
    </row>
    <row r="110" spans="1:6" x14ac:dyDescent="0.3">
      <c r="A110" s="15">
        <v>40970</v>
      </c>
      <c r="B110" s="14">
        <v>20113.03</v>
      </c>
      <c r="C110" s="14">
        <f t="shared" si="12"/>
        <v>37057.603333333333</v>
      </c>
      <c r="D110" s="14">
        <f t="shared" si="13"/>
        <v>16944.573333333334</v>
      </c>
      <c r="E110" s="14">
        <f t="shared" si="14"/>
        <v>287118565.4487111</v>
      </c>
      <c r="F110" s="14">
        <f t="shared" si="15"/>
        <v>84.246746180626857</v>
      </c>
    </row>
    <row r="111" spans="1:6" x14ac:dyDescent="0.3">
      <c r="A111" s="15">
        <v>40977</v>
      </c>
      <c r="B111" s="14">
        <v>21140.07</v>
      </c>
      <c r="C111" s="14">
        <f t="shared" si="12"/>
        <v>31432.45</v>
      </c>
      <c r="D111" s="14">
        <f t="shared" si="13"/>
        <v>10292.380000000001</v>
      </c>
      <c r="E111" s="14">
        <f t="shared" si="14"/>
        <v>105933086.06440002</v>
      </c>
      <c r="F111" s="14">
        <f t="shared" si="15"/>
        <v>48.686593753000821</v>
      </c>
    </row>
    <row r="112" spans="1:6" x14ac:dyDescent="0.3">
      <c r="A112" s="15">
        <v>40984</v>
      </c>
      <c r="B112" s="14">
        <v>22366.880000000001</v>
      </c>
      <c r="C112" s="14">
        <f t="shared" si="12"/>
        <v>20459.106666666667</v>
      </c>
      <c r="D112" s="14">
        <f t="shared" si="13"/>
        <v>1907.7733333333344</v>
      </c>
      <c r="E112" s="14">
        <f t="shared" si="14"/>
        <v>3639599.0913777822</v>
      </c>
      <c r="F112" s="14">
        <f t="shared" si="15"/>
        <v>8.5294566489976891</v>
      </c>
    </row>
    <row r="113" spans="1:6" x14ac:dyDescent="0.3">
      <c r="A113" s="15">
        <v>40991</v>
      </c>
      <c r="B113" s="14">
        <v>22107.7</v>
      </c>
      <c r="C113" s="14">
        <f t="shared" si="12"/>
        <v>21206.66</v>
      </c>
      <c r="D113" s="14">
        <f t="shared" si="13"/>
        <v>901.04000000000087</v>
      </c>
      <c r="E113" s="14">
        <f t="shared" si="14"/>
        <v>811873.08160000155</v>
      </c>
      <c r="F113" s="14">
        <f t="shared" si="15"/>
        <v>4.0756840376882302</v>
      </c>
    </row>
    <row r="114" spans="1:6" x14ac:dyDescent="0.3">
      <c r="A114" s="15">
        <v>40998</v>
      </c>
      <c r="B114" s="14">
        <v>28952.86</v>
      </c>
      <c r="C114" s="14">
        <f t="shared" si="12"/>
        <v>21871.55</v>
      </c>
      <c r="D114" s="14">
        <f t="shared" si="13"/>
        <v>7081.3100000000013</v>
      </c>
      <c r="E114" s="14">
        <f t="shared" si="14"/>
        <v>50144951.316100016</v>
      </c>
      <c r="F114" s="14">
        <f t="shared" si="15"/>
        <v>24.458067355003966</v>
      </c>
    </row>
    <row r="115" spans="1:6" x14ac:dyDescent="0.3">
      <c r="A115" s="15">
        <v>41005</v>
      </c>
      <c r="B115" s="14">
        <v>57592.12</v>
      </c>
      <c r="C115" s="14">
        <f t="shared" si="12"/>
        <v>24475.813333333335</v>
      </c>
      <c r="D115" s="14">
        <f t="shared" si="13"/>
        <v>33116.306666666671</v>
      </c>
      <c r="E115" s="14">
        <f t="shared" si="14"/>
        <v>1096689767.2407115</v>
      </c>
      <c r="F115" s="14">
        <f t="shared" si="15"/>
        <v>57.501454481388549</v>
      </c>
    </row>
    <row r="116" spans="1:6" x14ac:dyDescent="0.3">
      <c r="A116" s="15">
        <v>41012</v>
      </c>
      <c r="B116" s="14">
        <v>34684.21</v>
      </c>
      <c r="C116" s="14">
        <f t="shared" si="12"/>
        <v>36217.56</v>
      </c>
      <c r="D116" s="14">
        <f t="shared" si="13"/>
        <v>1533.3499999999985</v>
      </c>
      <c r="E116" s="14">
        <f t="shared" si="14"/>
        <v>2351162.2224999955</v>
      </c>
      <c r="F116" s="14">
        <f t="shared" si="15"/>
        <v>4.4208877757342568</v>
      </c>
    </row>
    <row r="117" spans="1:6" x14ac:dyDescent="0.3">
      <c r="A117" s="15">
        <v>41019</v>
      </c>
      <c r="B117" s="14">
        <v>16976.189999999999</v>
      </c>
      <c r="C117" s="14">
        <f t="shared" si="12"/>
        <v>40409.730000000003</v>
      </c>
      <c r="D117" s="14">
        <f t="shared" si="13"/>
        <v>23433.540000000005</v>
      </c>
      <c r="E117" s="14">
        <f t="shared" si="14"/>
        <v>549130796.93160021</v>
      </c>
      <c r="F117" s="14">
        <f t="shared" si="15"/>
        <v>138.03768690147794</v>
      </c>
    </row>
    <row r="118" spans="1:6" x14ac:dyDescent="0.3">
      <c r="A118" s="15">
        <v>41026</v>
      </c>
      <c r="B118" s="14">
        <v>16347.6</v>
      </c>
      <c r="C118" s="14">
        <f t="shared" si="12"/>
        <v>36417.506666666668</v>
      </c>
      <c r="D118" s="14">
        <f t="shared" si="13"/>
        <v>20069.906666666669</v>
      </c>
      <c r="E118" s="14">
        <f t="shared" si="14"/>
        <v>402801153.60871124</v>
      </c>
      <c r="F118" s="14">
        <f t="shared" si="15"/>
        <v>122.7697439787288</v>
      </c>
    </row>
    <row r="119" spans="1:6" x14ac:dyDescent="0.3">
      <c r="A119" s="15">
        <v>41033</v>
      </c>
      <c r="B119" s="14">
        <v>17147.439999999999</v>
      </c>
      <c r="C119" s="14">
        <f t="shared" si="12"/>
        <v>22669.333333333332</v>
      </c>
      <c r="D119" s="14">
        <f t="shared" si="13"/>
        <v>5521.8933333333334</v>
      </c>
      <c r="E119" s="14">
        <f t="shared" si="14"/>
        <v>30491305.984711111</v>
      </c>
      <c r="F119" s="14">
        <f t="shared" si="15"/>
        <v>32.202435659978015</v>
      </c>
    </row>
    <row r="120" spans="1:6" x14ac:dyDescent="0.3">
      <c r="A120" s="15">
        <v>41040</v>
      </c>
      <c r="B120" s="14">
        <v>18164.2</v>
      </c>
      <c r="C120" s="14">
        <f t="shared" si="12"/>
        <v>16823.743333333332</v>
      </c>
      <c r="D120" s="14">
        <f t="shared" si="13"/>
        <v>1340.4566666666688</v>
      </c>
      <c r="E120" s="14">
        <f t="shared" si="14"/>
        <v>1796824.0752111168</v>
      </c>
      <c r="F120" s="14">
        <f t="shared" si="15"/>
        <v>7.3796625596870138</v>
      </c>
    </row>
    <row r="121" spans="1:6" x14ac:dyDescent="0.3">
      <c r="A121" s="15">
        <v>41047</v>
      </c>
      <c r="B121" s="14">
        <v>18517.79</v>
      </c>
      <c r="C121" s="14">
        <f t="shared" si="12"/>
        <v>17219.74666666667</v>
      </c>
      <c r="D121" s="14">
        <f t="shared" si="13"/>
        <v>1298.0433333333312</v>
      </c>
      <c r="E121" s="14">
        <f t="shared" si="14"/>
        <v>1684916.4952111058</v>
      </c>
      <c r="F121" s="14">
        <f t="shared" si="15"/>
        <v>7.009709761982025</v>
      </c>
    </row>
    <row r="122" spans="1:6" x14ac:dyDescent="0.3">
      <c r="A122" s="15">
        <v>41054</v>
      </c>
      <c r="B122" s="14">
        <v>16963.55</v>
      </c>
      <c r="C122" s="14">
        <f t="shared" si="12"/>
        <v>17943.143333333333</v>
      </c>
      <c r="D122" s="14">
        <f t="shared" si="13"/>
        <v>979.59333333333416</v>
      </c>
      <c r="E122" s="14">
        <f t="shared" si="14"/>
        <v>959603.09871111275</v>
      </c>
      <c r="F122" s="14">
        <f t="shared" si="15"/>
        <v>5.7746953517001698</v>
      </c>
    </row>
    <row r="123" spans="1:6" x14ac:dyDescent="0.3">
      <c r="A123" s="15">
        <v>41061</v>
      </c>
      <c r="B123" s="14">
        <v>16065.49</v>
      </c>
      <c r="C123" s="14">
        <f t="shared" si="12"/>
        <v>17881.846666666668</v>
      </c>
      <c r="D123" s="14">
        <f t="shared" si="13"/>
        <v>1816.3566666666684</v>
      </c>
      <c r="E123" s="14">
        <f t="shared" si="14"/>
        <v>3299151.5405444507</v>
      </c>
      <c r="F123" s="14">
        <f t="shared" si="15"/>
        <v>11.30595248988153</v>
      </c>
    </row>
    <row r="124" spans="1:6" x14ac:dyDescent="0.3">
      <c r="A124" s="15">
        <v>41068</v>
      </c>
      <c r="B124" s="14">
        <v>17666</v>
      </c>
      <c r="C124" s="14">
        <f t="shared" si="12"/>
        <v>17182.276666666665</v>
      </c>
      <c r="D124" s="14">
        <f t="shared" si="13"/>
        <v>483.72333333333518</v>
      </c>
      <c r="E124" s="14">
        <f t="shared" si="14"/>
        <v>233988.26321111291</v>
      </c>
      <c r="F124" s="14">
        <f t="shared" si="15"/>
        <v>2.7381599305634277</v>
      </c>
    </row>
    <row r="125" spans="1:6" x14ac:dyDescent="0.3">
      <c r="A125" s="15">
        <v>41075</v>
      </c>
      <c r="B125" s="14">
        <v>17558.82</v>
      </c>
      <c r="C125" s="14">
        <f t="shared" si="12"/>
        <v>16898.346666666668</v>
      </c>
      <c r="D125" s="14">
        <f t="shared" si="13"/>
        <v>660.47333333333154</v>
      </c>
      <c r="E125" s="14">
        <f t="shared" si="14"/>
        <v>436225.02404444205</v>
      </c>
      <c r="F125" s="14">
        <f t="shared" si="15"/>
        <v>3.7614904266535651</v>
      </c>
    </row>
    <row r="126" spans="1:6" x14ac:dyDescent="0.3">
      <c r="A126" s="15">
        <v>41082</v>
      </c>
      <c r="B126" s="14">
        <v>16633.41</v>
      </c>
      <c r="C126" s="14">
        <f t="shared" si="12"/>
        <v>17096.77</v>
      </c>
      <c r="D126" s="14">
        <f t="shared" si="13"/>
        <v>463.36000000000058</v>
      </c>
      <c r="E126" s="14">
        <f t="shared" si="14"/>
        <v>214702.48960000055</v>
      </c>
      <c r="F126" s="14">
        <f t="shared" si="15"/>
        <v>2.7857186229402182</v>
      </c>
    </row>
    <row r="127" spans="1:6" x14ac:dyDescent="0.3">
      <c r="A127" s="15">
        <v>41089</v>
      </c>
      <c r="B127" s="14">
        <v>15722.82</v>
      </c>
      <c r="C127" s="14">
        <f t="shared" si="12"/>
        <v>17286.076666666664</v>
      </c>
      <c r="D127" s="14">
        <f t="shared" si="13"/>
        <v>1563.2566666666644</v>
      </c>
      <c r="E127" s="14">
        <f t="shared" si="14"/>
        <v>2443771.4058777709</v>
      </c>
      <c r="F127" s="14">
        <f t="shared" si="15"/>
        <v>9.9425972355255894</v>
      </c>
    </row>
    <row r="128" spans="1:6" x14ac:dyDescent="0.3">
      <c r="A128" s="15">
        <v>41096</v>
      </c>
      <c r="B128" s="14">
        <v>17823.37</v>
      </c>
      <c r="C128" s="14">
        <f t="shared" si="12"/>
        <v>16638.349999999999</v>
      </c>
      <c r="D128" s="14">
        <f t="shared" si="13"/>
        <v>1185.0200000000004</v>
      </c>
      <c r="E128" s="14">
        <f t="shared" si="14"/>
        <v>1404272.4004000011</v>
      </c>
      <c r="F128" s="14">
        <f t="shared" si="15"/>
        <v>6.6486865278564071</v>
      </c>
    </row>
    <row r="129" spans="1:6" x14ac:dyDescent="0.3">
      <c r="A129" s="15">
        <v>41103</v>
      </c>
      <c r="B129" s="14">
        <v>16566.18</v>
      </c>
      <c r="C129" s="14">
        <f t="shared" si="12"/>
        <v>16726.533333333333</v>
      </c>
      <c r="D129" s="14">
        <f t="shared" si="13"/>
        <v>160.35333333333256</v>
      </c>
      <c r="E129" s="14">
        <f t="shared" si="14"/>
        <v>25713.191511110861</v>
      </c>
      <c r="F129" s="14">
        <f t="shared" si="15"/>
        <v>0.96795600031710727</v>
      </c>
    </row>
    <row r="130" spans="1:6" x14ac:dyDescent="0.3">
      <c r="A130" s="15">
        <v>41110</v>
      </c>
      <c r="B130" s="14">
        <v>16348.06</v>
      </c>
      <c r="C130" s="14">
        <f t="shared" si="12"/>
        <v>16704.123333333333</v>
      </c>
      <c r="D130" s="14">
        <f t="shared" si="13"/>
        <v>356.0633333333335</v>
      </c>
      <c r="E130" s="14">
        <f t="shared" si="14"/>
        <v>126781.09734444457</v>
      </c>
      <c r="F130" s="14">
        <f t="shared" si="15"/>
        <v>2.1780158216530494</v>
      </c>
    </row>
    <row r="131" spans="1:6" x14ac:dyDescent="0.3">
      <c r="A131" s="15">
        <v>41117</v>
      </c>
      <c r="B131" s="14">
        <v>15731.18</v>
      </c>
      <c r="C131" s="14">
        <f t="shared" si="12"/>
        <v>16912.536666666667</v>
      </c>
      <c r="D131" s="14">
        <f t="shared" si="13"/>
        <v>1181.3566666666666</v>
      </c>
      <c r="E131" s="14">
        <f t="shared" si="14"/>
        <v>1395603.5738777774</v>
      </c>
      <c r="F131" s="14">
        <f t="shared" si="15"/>
        <v>7.5096506852420895</v>
      </c>
    </row>
    <row r="132" spans="1:6" x14ac:dyDescent="0.3">
      <c r="A132" s="15">
        <v>41124</v>
      </c>
      <c r="B132" s="14">
        <v>16628.310000000001</v>
      </c>
      <c r="C132" s="14">
        <f t="shared" si="12"/>
        <v>16215.14</v>
      </c>
      <c r="D132" s="14">
        <f t="shared" si="13"/>
        <v>413.17000000000189</v>
      </c>
      <c r="E132" s="14">
        <f t="shared" si="14"/>
        <v>170709.44890000156</v>
      </c>
      <c r="F132" s="14">
        <f t="shared" si="15"/>
        <v>2.4847383769006104</v>
      </c>
    </row>
    <row r="133" spans="1:6" x14ac:dyDescent="0.3">
      <c r="A133" s="15">
        <v>41131</v>
      </c>
      <c r="B133" s="14">
        <v>16119.92</v>
      </c>
      <c r="C133" s="14">
        <f t="shared" ref="C133:C144" si="16">AVERAGE(B130,B131,B132)</f>
        <v>16235.85</v>
      </c>
      <c r="D133" s="14">
        <f t="shared" ref="D133:D144" si="17">ABS(C133-B133)</f>
        <v>115.93000000000029</v>
      </c>
      <c r="E133" s="14">
        <f t="shared" ref="E133:E144" si="18">POWER(C133-B133,2)</f>
        <v>13439.764900000067</v>
      </c>
      <c r="F133" s="14">
        <f t="shared" ref="F133:F144" si="19">(D133/B133)*100</f>
        <v>0.71917230358463502</v>
      </c>
    </row>
    <row r="134" spans="1:6" x14ac:dyDescent="0.3">
      <c r="A134" s="15">
        <v>41138</v>
      </c>
      <c r="B134" s="14">
        <v>17330.7</v>
      </c>
      <c r="C134" s="14">
        <f t="shared" si="16"/>
        <v>16159.803333333335</v>
      </c>
      <c r="D134" s="14">
        <f t="shared" si="17"/>
        <v>1170.8966666666656</v>
      </c>
      <c r="E134" s="14">
        <f t="shared" si="18"/>
        <v>1370999.0040111088</v>
      </c>
      <c r="F134" s="14">
        <f t="shared" si="19"/>
        <v>6.7561994995393464</v>
      </c>
    </row>
    <row r="135" spans="1:6" x14ac:dyDescent="0.3">
      <c r="A135" s="15">
        <v>41145</v>
      </c>
      <c r="B135" s="14">
        <v>16286.4</v>
      </c>
      <c r="C135" s="14">
        <f t="shared" si="16"/>
        <v>16692.976666666669</v>
      </c>
      <c r="D135" s="14">
        <f t="shared" si="17"/>
        <v>406.57666666666955</v>
      </c>
      <c r="E135" s="14">
        <f t="shared" si="18"/>
        <v>165304.58587778013</v>
      </c>
      <c r="F135" s="14">
        <f t="shared" si="19"/>
        <v>2.4964182794642742</v>
      </c>
    </row>
    <row r="136" spans="1:6" x14ac:dyDescent="0.3">
      <c r="A136" s="15">
        <v>41152</v>
      </c>
      <c r="B136" s="14">
        <v>16680.240000000002</v>
      </c>
      <c r="C136" s="14">
        <f t="shared" si="16"/>
        <v>16579.006666666668</v>
      </c>
      <c r="D136" s="14">
        <f t="shared" si="17"/>
        <v>101.23333333333358</v>
      </c>
      <c r="E136" s="14">
        <f t="shared" si="18"/>
        <v>10248.187777777826</v>
      </c>
      <c r="F136" s="14">
        <f t="shared" si="19"/>
        <v>0.60690573596862851</v>
      </c>
    </row>
    <row r="137" spans="1:6" x14ac:dyDescent="0.3">
      <c r="A137" s="15">
        <v>41159</v>
      </c>
      <c r="B137" s="14">
        <v>18322.37</v>
      </c>
      <c r="C137" s="14">
        <f t="shared" si="16"/>
        <v>16765.78</v>
      </c>
      <c r="D137" s="14">
        <f t="shared" si="17"/>
        <v>1556.5900000000001</v>
      </c>
      <c r="E137" s="14">
        <f t="shared" si="18"/>
        <v>2422972.4281000006</v>
      </c>
      <c r="F137" s="14">
        <f t="shared" si="19"/>
        <v>8.4955712607048124</v>
      </c>
    </row>
    <row r="138" spans="1:6" x14ac:dyDescent="0.3">
      <c r="A138" s="15">
        <v>41166</v>
      </c>
      <c r="B138" s="14">
        <v>19616.22</v>
      </c>
      <c r="C138" s="14">
        <f t="shared" si="16"/>
        <v>17096.336666666666</v>
      </c>
      <c r="D138" s="14">
        <f t="shared" si="17"/>
        <v>2519.883333333335</v>
      </c>
      <c r="E138" s="14">
        <f t="shared" si="18"/>
        <v>6349812.0136111192</v>
      </c>
      <c r="F138" s="14">
        <f t="shared" si="19"/>
        <v>12.845916967353215</v>
      </c>
    </row>
    <row r="139" spans="1:6" x14ac:dyDescent="0.3">
      <c r="A139" s="15">
        <v>41173</v>
      </c>
      <c r="B139" s="14">
        <v>19251.5</v>
      </c>
      <c r="C139" s="14">
        <f t="shared" si="16"/>
        <v>18206.276666666668</v>
      </c>
      <c r="D139" s="14">
        <f t="shared" si="17"/>
        <v>1045.2233333333315</v>
      </c>
      <c r="E139" s="14">
        <f t="shared" si="18"/>
        <v>1092491.8165444408</v>
      </c>
      <c r="F139" s="14">
        <f t="shared" si="19"/>
        <v>5.4293085387285744</v>
      </c>
    </row>
    <row r="140" spans="1:6" x14ac:dyDescent="0.3">
      <c r="A140" s="15">
        <v>41180</v>
      </c>
      <c r="B140" s="14">
        <v>18947.810000000001</v>
      </c>
      <c r="C140" s="14">
        <f t="shared" si="16"/>
        <v>19063.363333333331</v>
      </c>
      <c r="D140" s="14">
        <f t="shared" si="17"/>
        <v>115.55333333332965</v>
      </c>
      <c r="E140" s="14">
        <f t="shared" si="18"/>
        <v>13352.572844443592</v>
      </c>
      <c r="F140" s="14">
        <f t="shared" si="19"/>
        <v>0.6098506019077119</v>
      </c>
    </row>
    <row r="141" spans="1:6" x14ac:dyDescent="0.3">
      <c r="A141" s="15">
        <v>41187</v>
      </c>
      <c r="B141" s="14">
        <v>21904.47</v>
      </c>
      <c r="C141" s="14">
        <f t="shared" si="16"/>
        <v>19271.843333333334</v>
      </c>
      <c r="D141" s="14">
        <f t="shared" si="17"/>
        <v>2632.626666666667</v>
      </c>
      <c r="E141" s="14">
        <f t="shared" si="18"/>
        <v>6930723.1660444466</v>
      </c>
      <c r="F141" s="14">
        <f t="shared" si="19"/>
        <v>12.018673205362498</v>
      </c>
    </row>
    <row r="142" spans="1:6" x14ac:dyDescent="0.3">
      <c r="A142" s="15">
        <v>41194</v>
      </c>
      <c r="B142" s="14">
        <v>22764.01</v>
      </c>
      <c r="C142" s="14">
        <f t="shared" si="16"/>
        <v>20034.593333333334</v>
      </c>
      <c r="D142" s="14">
        <f t="shared" si="17"/>
        <v>2729.4166666666642</v>
      </c>
      <c r="E142" s="14">
        <f t="shared" si="18"/>
        <v>7449715.3402777649</v>
      </c>
      <c r="F142" s="14">
        <f t="shared" si="19"/>
        <v>11.990052133462708</v>
      </c>
    </row>
    <row r="143" spans="1:6" x14ac:dyDescent="0.3">
      <c r="A143" s="15">
        <v>41201</v>
      </c>
      <c r="B143" s="14">
        <v>24185.27</v>
      </c>
      <c r="C143" s="14">
        <f t="shared" si="16"/>
        <v>21205.429999999997</v>
      </c>
      <c r="D143" s="14">
        <f t="shared" si="17"/>
        <v>2979.8400000000038</v>
      </c>
      <c r="E143" s="14">
        <f t="shared" si="18"/>
        <v>8879446.4256000221</v>
      </c>
      <c r="F143" s="14">
        <f t="shared" si="19"/>
        <v>12.320887879275293</v>
      </c>
    </row>
    <row r="144" spans="1:6" x14ac:dyDescent="0.3">
      <c r="A144" s="15">
        <v>41208</v>
      </c>
      <c r="B144" s="14">
        <v>27390.81</v>
      </c>
      <c r="C144" s="14">
        <f t="shared" si="16"/>
        <v>22951.25</v>
      </c>
      <c r="D144" s="14">
        <f t="shared" si="17"/>
        <v>4439.5600000000013</v>
      </c>
      <c r="E144" s="14">
        <f t="shared" si="18"/>
        <v>19709692.993600011</v>
      </c>
      <c r="F144" s="14">
        <f t="shared" si="19"/>
        <v>16.208209979916628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44A1-AE71-409B-A286-E3BBD2572EEA}">
  <dimension ref="A1:F144"/>
  <sheetViews>
    <sheetView showGridLines="0" topLeftCell="C1" workbookViewId="0">
      <selection activeCell="F1" sqref="F1"/>
    </sheetView>
  </sheetViews>
  <sheetFormatPr defaultColWidth="10.88671875" defaultRowHeight="14.4" x14ac:dyDescent="0.3"/>
  <cols>
    <col min="1" max="1" width="10.44140625" bestFit="1" customWidth="1"/>
    <col min="2" max="2" width="12.109375" bestFit="1" customWidth="1"/>
    <col min="3" max="3" width="25.77734375" bestFit="1" customWidth="1"/>
  </cols>
  <sheetData>
    <row r="1" spans="1:6" x14ac:dyDescent="0.3">
      <c r="A1" s="16" t="s">
        <v>18</v>
      </c>
      <c r="B1" s="16" t="s">
        <v>19</v>
      </c>
      <c r="C1" s="17" t="s">
        <v>28</v>
      </c>
      <c r="D1" s="16" t="s">
        <v>29</v>
      </c>
      <c r="E1" s="16" t="s">
        <v>61</v>
      </c>
      <c r="F1" s="16" t="s">
        <v>31</v>
      </c>
    </row>
    <row r="2" spans="1:6" x14ac:dyDescent="0.3">
      <c r="A2" s="15">
        <v>40214</v>
      </c>
      <c r="B2" s="14">
        <v>24924.5</v>
      </c>
      <c r="C2" s="14"/>
      <c r="D2" s="18">
        <f>AVERAGE(D5:D144)</f>
        <v>5939.0182142857138</v>
      </c>
      <c r="E2" s="18">
        <f>SUM(E5:E144)/(COUNT(E5:E144)-1)</f>
        <v>96712705.553018183</v>
      </c>
      <c r="F2" s="18">
        <f>AVERAGE(F5:F144)</f>
        <v>24.741650469531539</v>
      </c>
    </row>
    <row r="3" spans="1:6" x14ac:dyDescent="0.3">
      <c r="A3" s="15">
        <v>40221</v>
      </c>
      <c r="B3" s="14">
        <v>46039.49</v>
      </c>
      <c r="C3" s="14"/>
      <c r="D3" s="14"/>
      <c r="E3" s="14"/>
      <c r="F3" s="14"/>
    </row>
    <row r="4" spans="1:6" x14ac:dyDescent="0.3">
      <c r="A4" s="15">
        <v>40228</v>
      </c>
      <c r="B4" s="14">
        <v>41595.550000000003</v>
      </c>
      <c r="C4" s="14"/>
      <c r="D4" s="14"/>
      <c r="E4" s="14"/>
      <c r="F4" s="14"/>
    </row>
    <row r="5" spans="1:6" x14ac:dyDescent="0.3">
      <c r="A5" s="15">
        <v>40235</v>
      </c>
      <c r="B5" s="14">
        <v>19403.54</v>
      </c>
      <c r="C5" s="14">
        <f t="shared" ref="C5:C36" si="0">B4*0.5+B3*0.3+B2*0.2</f>
        <v>39594.522000000004</v>
      </c>
      <c r="D5" s="14">
        <f t="shared" ref="D5:D36" si="1">ABS(C5-B5)</f>
        <v>20190.982000000004</v>
      </c>
      <c r="E5" s="14">
        <f t="shared" ref="E5:E36" si="2">POWER(C5-B5,2)</f>
        <v>407675754.12432414</v>
      </c>
      <c r="F5" s="14">
        <f t="shared" ref="F5:F36" si="3">(D5/B5)*100</f>
        <v>104.0582388574456</v>
      </c>
    </row>
    <row r="6" spans="1:6" x14ac:dyDescent="0.3">
      <c r="A6" s="15">
        <v>40242</v>
      </c>
      <c r="B6" s="14">
        <v>21827.9</v>
      </c>
      <c r="C6" s="14">
        <f t="shared" si="0"/>
        <v>31388.332999999999</v>
      </c>
      <c r="D6" s="14">
        <f t="shared" si="1"/>
        <v>9560.4329999999973</v>
      </c>
      <c r="E6" s="14">
        <f t="shared" si="2"/>
        <v>91401879.147488952</v>
      </c>
      <c r="F6" s="14">
        <f t="shared" si="3"/>
        <v>43.799142381997335</v>
      </c>
    </row>
    <row r="7" spans="1:6" x14ac:dyDescent="0.3">
      <c r="A7" s="15">
        <v>40249</v>
      </c>
      <c r="B7" s="14">
        <v>21043.39</v>
      </c>
      <c r="C7" s="14">
        <f t="shared" si="0"/>
        <v>25054.122000000003</v>
      </c>
      <c r="D7" s="14">
        <f t="shared" si="1"/>
        <v>4010.7320000000036</v>
      </c>
      <c r="E7" s="14">
        <f t="shared" si="2"/>
        <v>16085971.175824029</v>
      </c>
      <c r="F7" s="14">
        <f t="shared" si="3"/>
        <v>19.059343575346006</v>
      </c>
    </row>
    <row r="8" spans="1:6" x14ac:dyDescent="0.3">
      <c r="A8" s="15">
        <v>40256</v>
      </c>
      <c r="B8" s="14">
        <v>22136.639999999999</v>
      </c>
      <c r="C8" s="14">
        <f t="shared" si="0"/>
        <v>20950.773000000001</v>
      </c>
      <c r="D8" s="14">
        <f t="shared" si="1"/>
        <v>1185.8669999999984</v>
      </c>
      <c r="E8" s="14">
        <f t="shared" si="2"/>
        <v>1406280.5416889961</v>
      </c>
      <c r="F8" s="14">
        <f t="shared" si="3"/>
        <v>5.3570325035777717</v>
      </c>
    </row>
    <row r="9" spans="1:6" x14ac:dyDescent="0.3">
      <c r="A9" s="15">
        <v>40263</v>
      </c>
      <c r="B9" s="14">
        <v>26229.21</v>
      </c>
      <c r="C9" s="14">
        <f t="shared" si="0"/>
        <v>21746.917000000001</v>
      </c>
      <c r="D9" s="14">
        <f t="shared" si="1"/>
        <v>4482.2929999999978</v>
      </c>
      <c r="E9" s="14">
        <f t="shared" si="2"/>
        <v>20090950.537848979</v>
      </c>
      <c r="F9" s="14">
        <f t="shared" si="3"/>
        <v>17.088936342345036</v>
      </c>
    </row>
    <row r="10" spans="1:6" x14ac:dyDescent="0.3">
      <c r="A10" s="15">
        <v>40270</v>
      </c>
      <c r="B10" s="14">
        <v>57258.43</v>
      </c>
      <c r="C10" s="14">
        <f t="shared" si="0"/>
        <v>23964.274999999998</v>
      </c>
      <c r="D10" s="14">
        <f t="shared" si="1"/>
        <v>33294.154999999999</v>
      </c>
      <c r="E10" s="14">
        <f t="shared" si="2"/>
        <v>1108500757.1640248</v>
      </c>
      <c r="F10" s="14">
        <f t="shared" si="3"/>
        <v>58.147167150758406</v>
      </c>
    </row>
    <row r="11" spans="1:6" x14ac:dyDescent="0.3">
      <c r="A11" s="15">
        <v>40277</v>
      </c>
      <c r="B11" s="14">
        <v>42960.91</v>
      </c>
      <c r="C11" s="14">
        <f t="shared" si="0"/>
        <v>40925.306000000004</v>
      </c>
      <c r="D11" s="14">
        <f t="shared" si="1"/>
        <v>2035.6039999999994</v>
      </c>
      <c r="E11" s="14">
        <f t="shared" si="2"/>
        <v>4143683.6448159972</v>
      </c>
      <c r="F11" s="14">
        <f t="shared" si="3"/>
        <v>4.7382702088945488</v>
      </c>
    </row>
    <row r="12" spans="1:6" x14ac:dyDescent="0.3">
      <c r="A12" s="15">
        <v>40284</v>
      </c>
      <c r="B12" s="14">
        <v>17596.96</v>
      </c>
      <c r="C12" s="14">
        <f t="shared" si="0"/>
        <v>43903.826000000001</v>
      </c>
      <c r="D12" s="14">
        <f t="shared" si="1"/>
        <v>26306.866000000002</v>
      </c>
      <c r="E12" s="14">
        <f t="shared" si="2"/>
        <v>692051198.74195611</v>
      </c>
      <c r="F12" s="14">
        <f t="shared" si="3"/>
        <v>149.49665169438359</v>
      </c>
    </row>
    <row r="13" spans="1:6" x14ac:dyDescent="0.3">
      <c r="A13" s="15">
        <v>40291</v>
      </c>
      <c r="B13" s="14">
        <v>16145.35</v>
      </c>
      <c r="C13" s="14">
        <f t="shared" si="0"/>
        <v>33138.438999999998</v>
      </c>
      <c r="D13" s="14">
        <f t="shared" si="1"/>
        <v>16993.089</v>
      </c>
      <c r="E13" s="14">
        <f t="shared" si="2"/>
        <v>288765073.76192099</v>
      </c>
      <c r="F13" s="14">
        <f t="shared" si="3"/>
        <v>105.25066969746707</v>
      </c>
    </row>
    <row r="14" spans="1:6" x14ac:dyDescent="0.3">
      <c r="A14" s="15">
        <v>40298</v>
      </c>
      <c r="B14" s="14">
        <v>16555.11</v>
      </c>
      <c r="C14" s="14">
        <f t="shared" si="0"/>
        <v>21943.945</v>
      </c>
      <c r="D14" s="14">
        <f t="shared" si="1"/>
        <v>5388.8349999999991</v>
      </c>
      <c r="E14" s="14">
        <f t="shared" si="2"/>
        <v>29039542.65722499</v>
      </c>
      <c r="F14" s="14">
        <f t="shared" si="3"/>
        <v>32.550886101028617</v>
      </c>
    </row>
    <row r="15" spans="1:6" x14ac:dyDescent="0.3">
      <c r="A15" s="15">
        <v>40305</v>
      </c>
      <c r="B15" s="14">
        <v>17413.939999999999</v>
      </c>
      <c r="C15" s="14">
        <f t="shared" si="0"/>
        <v>16640.552</v>
      </c>
      <c r="D15" s="14">
        <f t="shared" si="1"/>
        <v>773.38799999999901</v>
      </c>
      <c r="E15" s="14">
        <f t="shared" si="2"/>
        <v>598128.99854399846</v>
      </c>
      <c r="F15" s="14">
        <f t="shared" si="3"/>
        <v>4.4412005554170912</v>
      </c>
    </row>
    <row r="16" spans="1:6" x14ac:dyDescent="0.3">
      <c r="A16" s="15">
        <v>40312</v>
      </c>
      <c r="B16" s="14">
        <v>18926.740000000002</v>
      </c>
      <c r="C16" s="14">
        <f t="shared" si="0"/>
        <v>16902.573</v>
      </c>
      <c r="D16" s="14">
        <f t="shared" si="1"/>
        <v>2024.1670000000013</v>
      </c>
      <c r="E16" s="14">
        <f t="shared" si="2"/>
        <v>4097252.0438890052</v>
      </c>
      <c r="F16" s="14">
        <f t="shared" si="3"/>
        <v>10.694747220070658</v>
      </c>
    </row>
    <row r="17" spans="1:6" x14ac:dyDescent="0.3">
      <c r="A17" s="15">
        <v>40319</v>
      </c>
      <c r="B17" s="14">
        <v>14773.04</v>
      </c>
      <c r="C17" s="14">
        <f t="shared" si="0"/>
        <v>17998.574000000001</v>
      </c>
      <c r="D17" s="14">
        <f t="shared" si="1"/>
        <v>3225.5339999999997</v>
      </c>
      <c r="E17" s="14">
        <f t="shared" si="2"/>
        <v>10404069.585155997</v>
      </c>
      <c r="F17" s="14">
        <f t="shared" si="3"/>
        <v>21.833921792670971</v>
      </c>
    </row>
    <row r="18" spans="1:6" x14ac:dyDescent="0.3">
      <c r="A18" s="15">
        <v>40326</v>
      </c>
      <c r="B18" s="14">
        <v>15580.43</v>
      </c>
      <c r="C18" s="14">
        <f t="shared" si="0"/>
        <v>16547.330000000002</v>
      </c>
      <c r="D18" s="14">
        <f t="shared" si="1"/>
        <v>966.90000000000146</v>
      </c>
      <c r="E18" s="14">
        <f t="shared" si="2"/>
        <v>934895.61000000278</v>
      </c>
      <c r="F18" s="14">
        <f t="shared" si="3"/>
        <v>6.205862097515932</v>
      </c>
    </row>
    <row r="19" spans="1:6" x14ac:dyDescent="0.3">
      <c r="A19" s="15">
        <v>40333</v>
      </c>
      <c r="B19" s="14">
        <v>17558.09</v>
      </c>
      <c r="C19" s="14">
        <f t="shared" si="0"/>
        <v>16007.475</v>
      </c>
      <c r="D19" s="14">
        <f t="shared" si="1"/>
        <v>1550.6149999999998</v>
      </c>
      <c r="E19" s="14">
        <f t="shared" si="2"/>
        <v>2404406.8782249992</v>
      </c>
      <c r="F19" s="14">
        <f t="shared" si="3"/>
        <v>8.8313421334552888</v>
      </c>
    </row>
    <row r="20" spans="1:6" x14ac:dyDescent="0.3">
      <c r="A20" s="15">
        <v>40340</v>
      </c>
      <c r="B20" s="14">
        <v>16637.62</v>
      </c>
      <c r="C20" s="14">
        <f t="shared" si="0"/>
        <v>16407.781999999999</v>
      </c>
      <c r="D20" s="14">
        <f t="shared" si="1"/>
        <v>229.83799999999974</v>
      </c>
      <c r="E20" s="14">
        <f t="shared" si="2"/>
        <v>52825.50624399988</v>
      </c>
      <c r="F20" s="14">
        <f t="shared" si="3"/>
        <v>1.3814355659042563</v>
      </c>
    </row>
    <row r="21" spans="1:6" x14ac:dyDescent="0.3">
      <c r="A21" s="15">
        <v>40347</v>
      </c>
      <c r="B21" s="14">
        <v>16216.27</v>
      </c>
      <c r="C21" s="14">
        <f t="shared" si="0"/>
        <v>16702.323</v>
      </c>
      <c r="D21" s="14">
        <f t="shared" si="1"/>
        <v>486.05299999999988</v>
      </c>
      <c r="E21" s="14">
        <f t="shared" si="2"/>
        <v>236247.51880899988</v>
      </c>
      <c r="F21" s="14">
        <f t="shared" si="3"/>
        <v>2.9973168922323068</v>
      </c>
    </row>
    <row r="22" spans="1:6" x14ac:dyDescent="0.3">
      <c r="A22" s="15">
        <v>40354</v>
      </c>
      <c r="B22" s="14">
        <v>16328.72</v>
      </c>
      <c r="C22" s="14">
        <f t="shared" si="0"/>
        <v>16611.038999999997</v>
      </c>
      <c r="D22" s="14">
        <f t="shared" si="1"/>
        <v>282.31899999999769</v>
      </c>
      <c r="E22" s="14">
        <f t="shared" si="2"/>
        <v>79704.0177609987</v>
      </c>
      <c r="F22" s="14">
        <f t="shared" si="3"/>
        <v>1.7289720198521237</v>
      </c>
    </row>
    <row r="23" spans="1:6" x14ac:dyDescent="0.3">
      <c r="A23" s="15">
        <v>40361</v>
      </c>
      <c r="B23" s="14">
        <v>16333.14</v>
      </c>
      <c r="C23" s="14">
        <f t="shared" si="0"/>
        <v>16356.764999999999</v>
      </c>
      <c r="D23" s="14">
        <f t="shared" si="1"/>
        <v>23.625</v>
      </c>
      <c r="E23" s="14">
        <f t="shared" si="2"/>
        <v>558.140625</v>
      </c>
      <c r="F23" s="14">
        <f t="shared" si="3"/>
        <v>0.14464456926224842</v>
      </c>
    </row>
    <row r="24" spans="1:6" x14ac:dyDescent="0.3">
      <c r="A24" s="15">
        <v>40368</v>
      </c>
      <c r="B24" s="14">
        <v>17688.759999999998</v>
      </c>
      <c r="C24" s="14">
        <f t="shared" si="0"/>
        <v>16308.44</v>
      </c>
      <c r="D24" s="14">
        <f t="shared" si="1"/>
        <v>1380.3199999999979</v>
      </c>
      <c r="E24" s="14">
        <f t="shared" si="2"/>
        <v>1905283.3023999941</v>
      </c>
      <c r="F24" s="14">
        <f t="shared" si="3"/>
        <v>7.8033734416657703</v>
      </c>
    </row>
    <row r="25" spans="1:6" x14ac:dyDescent="0.3">
      <c r="A25" s="15">
        <v>40375</v>
      </c>
      <c r="B25" s="14">
        <v>17150.84</v>
      </c>
      <c r="C25" s="14">
        <f t="shared" si="0"/>
        <v>17010.065999999999</v>
      </c>
      <c r="D25" s="14">
        <f t="shared" si="1"/>
        <v>140.77400000000125</v>
      </c>
      <c r="E25" s="14">
        <f t="shared" si="2"/>
        <v>19817.319076000353</v>
      </c>
      <c r="F25" s="14">
        <f t="shared" si="3"/>
        <v>0.82079944772385049</v>
      </c>
    </row>
    <row r="26" spans="1:6" x14ac:dyDescent="0.3">
      <c r="A26" s="15">
        <v>40382</v>
      </c>
      <c r="B26" s="14">
        <v>15360.45</v>
      </c>
      <c r="C26" s="14">
        <f t="shared" si="0"/>
        <v>17148.675999999999</v>
      </c>
      <c r="D26" s="14">
        <f t="shared" si="1"/>
        <v>1788.2259999999987</v>
      </c>
      <c r="E26" s="14">
        <f t="shared" si="2"/>
        <v>3197752.2270759954</v>
      </c>
      <c r="F26" s="14">
        <f t="shared" si="3"/>
        <v>11.641755287117231</v>
      </c>
    </row>
    <row r="27" spans="1:6" x14ac:dyDescent="0.3">
      <c r="A27" s="15">
        <v>40389</v>
      </c>
      <c r="B27" s="14">
        <v>15381.82</v>
      </c>
      <c r="C27" s="14">
        <f t="shared" si="0"/>
        <v>16363.228999999999</v>
      </c>
      <c r="D27" s="14">
        <f t="shared" si="1"/>
        <v>981.40899999999965</v>
      </c>
      <c r="E27" s="14">
        <f t="shared" si="2"/>
        <v>963163.62528099935</v>
      </c>
      <c r="F27" s="14">
        <f t="shared" si="3"/>
        <v>6.380317803744938</v>
      </c>
    </row>
    <row r="28" spans="1:6" x14ac:dyDescent="0.3">
      <c r="A28" s="15">
        <v>40396</v>
      </c>
      <c r="B28" s="14">
        <v>17508.41</v>
      </c>
      <c r="C28" s="14">
        <f t="shared" si="0"/>
        <v>15729.213</v>
      </c>
      <c r="D28" s="14">
        <f t="shared" si="1"/>
        <v>1779.1970000000001</v>
      </c>
      <c r="E28" s="14">
        <f t="shared" si="2"/>
        <v>3165541.9648090005</v>
      </c>
      <c r="F28" s="14">
        <f t="shared" si="3"/>
        <v>10.161956454069788</v>
      </c>
    </row>
    <row r="29" spans="1:6" x14ac:dyDescent="0.3">
      <c r="A29" s="15">
        <v>40403</v>
      </c>
      <c r="B29" s="14">
        <v>15536.4</v>
      </c>
      <c r="C29" s="14">
        <f t="shared" si="0"/>
        <v>16440.841</v>
      </c>
      <c r="D29" s="14">
        <f t="shared" si="1"/>
        <v>904.44100000000071</v>
      </c>
      <c r="E29" s="14">
        <f t="shared" si="2"/>
        <v>818013.52248100133</v>
      </c>
      <c r="F29" s="14">
        <f t="shared" si="3"/>
        <v>5.8214322494271569</v>
      </c>
    </row>
    <row r="30" spans="1:6" x14ac:dyDescent="0.3">
      <c r="A30" s="15">
        <v>40410</v>
      </c>
      <c r="B30" s="14">
        <v>15740.13</v>
      </c>
      <c r="C30" s="14">
        <f t="shared" si="0"/>
        <v>16097.087</v>
      </c>
      <c r="D30" s="14">
        <f t="shared" si="1"/>
        <v>356.95700000000033</v>
      </c>
      <c r="E30" s="14">
        <f t="shared" si="2"/>
        <v>127418.29984900024</v>
      </c>
      <c r="F30" s="14">
        <f t="shared" si="3"/>
        <v>2.2678148147442263</v>
      </c>
    </row>
    <row r="31" spans="1:6" x14ac:dyDescent="0.3">
      <c r="A31" s="15">
        <v>40417</v>
      </c>
      <c r="B31" s="14">
        <v>15793.87</v>
      </c>
      <c r="C31" s="14">
        <f t="shared" si="0"/>
        <v>16032.667000000001</v>
      </c>
      <c r="D31" s="14">
        <f t="shared" si="1"/>
        <v>238.79700000000048</v>
      </c>
      <c r="E31" s="14">
        <f t="shared" si="2"/>
        <v>57024.007209000229</v>
      </c>
      <c r="F31" s="14">
        <f t="shared" si="3"/>
        <v>1.5119600199317866</v>
      </c>
    </row>
    <row r="32" spans="1:6" x14ac:dyDescent="0.3">
      <c r="A32" s="15">
        <v>40424</v>
      </c>
      <c r="B32" s="14">
        <v>16241.78</v>
      </c>
      <c r="C32" s="14">
        <f t="shared" si="0"/>
        <v>15726.254000000001</v>
      </c>
      <c r="D32" s="14">
        <f t="shared" si="1"/>
        <v>515.52599999999984</v>
      </c>
      <c r="E32" s="14">
        <f t="shared" si="2"/>
        <v>265767.05667599983</v>
      </c>
      <c r="F32" s="14">
        <f t="shared" si="3"/>
        <v>3.1740732850709703</v>
      </c>
    </row>
    <row r="33" spans="1:6" x14ac:dyDescent="0.3">
      <c r="A33" s="15">
        <v>40431</v>
      </c>
      <c r="B33" s="14">
        <v>18194.740000000002</v>
      </c>
      <c r="C33" s="14">
        <f t="shared" si="0"/>
        <v>16007.076999999999</v>
      </c>
      <c r="D33" s="14">
        <f t="shared" si="1"/>
        <v>2187.6630000000023</v>
      </c>
      <c r="E33" s="14">
        <f t="shared" si="2"/>
        <v>4785869.4015690098</v>
      </c>
      <c r="F33" s="14">
        <f t="shared" si="3"/>
        <v>12.023601326537243</v>
      </c>
    </row>
    <row r="34" spans="1:6" x14ac:dyDescent="0.3">
      <c r="A34" s="15">
        <v>40438</v>
      </c>
      <c r="B34" s="14">
        <v>19354.23</v>
      </c>
      <c r="C34" s="14">
        <f t="shared" si="0"/>
        <v>17128.678</v>
      </c>
      <c r="D34" s="14">
        <f t="shared" si="1"/>
        <v>2225.5519999999997</v>
      </c>
      <c r="E34" s="14">
        <f t="shared" si="2"/>
        <v>4953081.7047039988</v>
      </c>
      <c r="F34" s="14">
        <f t="shared" si="3"/>
        <v>11.4990469783608</v>
      </c>
    </row>
    <row r="35" spans="1:6" x14ac:dyDescent="0.3">
      <c r="A35" s="15">
        <v>40445</v>
      </c>
      <c r="B35" s="14">
        <v>18122.52</v>
      </c>
      <c r="C35" s="14">
        <f t="shared" si="0"/>
        <v>18383.893</v>
      </c>
      <c r="D35" s="14">
        <f t="shared" si="1"/>
        <v>261.37299999999959</v>
      </c>
      <c r="E35" s="14">
        <f t="shared" si="2"/>
        <v>68315.84512899979</v>
      </c>
      <c r="F35" s="14">
        <f t="shared" si="3"/>
        <v>1.4422552713419523</v>
      </c>
    </row>
    <row r="36" spans="1:6" x14ac:dyDescent="0.3">
      <c r="A36" s="15">
        <v>40452</v>
      </c>
      <c r="B36" s="14">
        <v>20094.189999999999</v>
      </c>
      <c r="C36" s="14">
        <f t="shared" si="0"/>
        <v>18506.476999999999</v>
      </c>
      <c r="D36" s="14">
        <f t="shared" si="1"/>
        <v>1587.7129999999997</v>
      </c>
      <c r="E36" s="14">
        <f t="shared" si="2"/>
        <v>2520832.5703689991</v>
      </c>
      <c r="F36" s="14">
        <f t="shared" si="3"/>
        <v>7.9013535753369499</v>
      </c>
    </row>
    <row r="37" spans="1:6" x14ac:dyDescent="0.3">
      <c r="A37" s="15">
        <v>40459</v>
      </c>
      <c r="B37" s="14">
        <v>23388.03</v>
      </c>
      <c r="C37" s="14">
        <f t="shared" ref="C37:C68" si="4">B36*0.5+B35*0.3+B34*0.2</f>
        <v>19354.697</v>
      </c>
      <c r="D37" s="14">
        <f t="shared" ref="D37:D68" si="5">ABS(C37-B37)</f>
        <v>4033.3329999999987</v>
      </c>
      <c r="E37" s="14">
        <f t="shared" ref="E37:E68" si="6">POWER(C37-B37,2)</f>
        <v>16267775.08888899</v>
      </c>
      <c r="F37" s="14">
        <f t="shared" ref="F37:F68" si="7">(D37/B37)*100</f>
        <v>17.245287439771538</v>
      </c>
    </row>
    <row r="38" spans="1:6" x14ac:dyDescent="0.3">
      <c r="A38" s="15">
        <v>40466</v>
      </c>
      <c r="B38" s="14">
        <v>26978.34</v>
      </c>
      <c r="C38" s="14">
        <f t="shared" si="4"/>
        <v>21346.775999999998</v>
      </c>
      <c r="D38" s="14">
        <f t="shared" si="5"/>
        <v>5631.5640000000021</v>
      </c>
      <c r="E38" s="14">
        <f t="shared" si="6"/>
        <v>31714513.086096022</v>
      </c>
      <c r="F38" s="14">
        <f t="shared" si="7"/>
        <v>20.874390344253953</v>
      </c>
    </row>
    <row r="39" spans="1:6" x14ac:dyDescent="0.3">
      <c r="A39" s="15">
        <v>40473</v>
      </c>
      <c r="B39" s="14">
        <v>25543.040000000001</v>
      </c>
      <c r="C39" s="14">
        <f t="shared" si="4"/>
        <v>24524.416999999998</v>
      </c>
      <c r="D39" s="14">
        <f t="shared" si="5"/>
        <v>1018.6230000000032</v>
      </c>
      <c r="E39" s="14">
        <f t="shared" si="6"/>
        <v>1037592.8161290066</v>
      </c>
      <c r="F39" s="14">
        <f t="shared" si="7"/>
        <v>3.9878691025030819</v>
      </c>
    </row>
    <row r="40" spans="1:6" x14ac:dyDescent="0.3">
      <c r="A40" s="15">
        <v>40480</v>
      </c>
      <c r="B40" s="14">
        <v>38640.93</v>
      </c>
      <c r="C40" s="14">
        <f t="shared" si="4"/>
        <v>25542.628000000001</v>
      </c>
      <c r="D40" s="14">
        <f t="shared" si="5"/>
        <v>13098.302</v>
      </c>
      <c r="E40" s="14">
        <f t="shared" si="6"/>
        <v>171565515.28320399</v>
      </c>
      <c r="F40" s="14">
        <f t="shared" si="7"/>
        <v>33.897481245922393</v>
      </c>
    </row>
    <row r="41" spans="1:6" x14ac:dyDescent="0.3">
      <c r="A41" s="15">
        <v>40487</v>
      </c>
      <c r="B41" s="14">
        <v>34238.879999999997</v>
      </c>
      <c r="C41" s="14">
        <f t="shared" si="4"/>
        <v>32379.045000000002</v>
      </c>
      <c r="D41" s="14">
        <f t="shared" si="5"/>
        <v>1859.8349999999955</v>
      </c>
      <c r="E41" s="14">
        <f t="shared" si="6"/>
        <v>3458986.2272249833</v>
      </c>
      <c r="F41" s="14">
        <f t="shared" si="7"/>
        <v>5.4319387783712427</v>
      </c>
    </row>
    <row r="42" spans="1:6" x14ac:dyDescent="0.3">
      <c r="A42" s="15">
        <v>40494</v>
      </c>
      <c r="B42" s="14">
        <v>19549.39</v>
      </c>
      <c r="C42" s="14">
        <f t="shared" si="4"/>
        <v>33820.326999999997</v>
      </c>
      <c r="D42" s="14">
        <f t="shared" si="5"/>
        <v>14270.936999999998</v>
      </c>
      <c r="E42" s="14">
        <f t="shared" si="6"/>
        <v>203659642.85796896</v>
      </c>
      <c r="F42" s="14">
        <f t="shared" si="7"/>
        <v>72.999397935178536</v>
      </c>
    </row>
    <row r="43" spans="1:6" x14ac:dyDescent="0.3">
      <c r="A43" s="15">
        <v>40501</v>
      </c>
      <c r="B43" s="14">
        <v>19552.84</v>
      </c>
      <c r="C43" s="14">
        <f t="shared" si="4"/>
        <v>27774.544999999998</v>
      </c>
      <c r="D43" s="14">
        <f t="shared" si="5"/>
        <v>8221.7049999999981</v>
      </c>
      <c r="E43" s="14">
        <f t="shared" si="6"/>
        <v>67596433.107024968</v>
      </c>
      <c r="F43" s="14">
        <f t="shared" si="7"/>
        <v>42.0486486873518</v>
      </c>
    </row>
    <row r="44" spans="1:6" x14ac:dyDescent="0.3">
      <c r="A44" s="15">
        <v>40508</v>
      </c>
      <c r="B44" s="14">
        <v>18820.29</v>
      </c>
      <c r="C44" s="14">
        <f t="shared" si="4"/>
        <v>22489.012999999999</v>
      </c>
      <c r="D44" s="14">
        <f t="shared" si="5"/>
        <v>3668.7229999999981</v>
      </c>
      <c r="E44" s="14">
        <f t="shared" si="6"/>
        <v>13459528.450728986</v>
      </c>
      <c r="F44" s="14">
        <f t="shared" si="7"/>
        <v>19.493445637660194</v>
      </c>
    </row>
    <row r="45" spans="1:6" x14ac:dyDescent="0.3">
      <c r="A45" s="15">
        <v>40515</v>
      </c>
      <c r="B45" s="14">
        <v>22517.56</v>
      </c>
      <c r="C45" s="14">
        <f t="shared" si="4"/>
        <v>19185.875</v>
      </c>
      <c r="D45" s="14">
        <f t="shared" si="5"/>
        <v>3331.6850000000013</v>
      </c>
      <c r="E45" s="14">
        <f t="shared" si="6"/>
        <v>11100124.939225009</v>
      </c>
      <c r="F45" s="14">
        <f t="shared" si="7"/>
        <v>14.795941478561625</v>
      </c>
    </row>
    <row r="46" spans="1:6" x14ac:dyDescent="0.3">
      <c r="A46" s="15">
        <v>40522</v>
      </c>
      <c r="B46" s="14">
        <v>31497.65</v>
      </c>
      <c r="C46" s="14">
        <f t="shared" si="4"/>
        <v>20815.435000000001</v>
      </c>
      <c r="D46" s="14">
        <f t="shared" si="5"/>
        <v>10682.215</v>
      </c>
      <c r="E46" s="14">
        <f t="shared" si="6"/>
        <v>114109717.306225</v>
      </c>
      <c r="F46" s="14">
        <f t="shared" si="7"/>
        <v>33.91432376701119</v>
      </c>
    </row>
    <row r="47" spans="1:6" x14ac:dyDescent="0.3">
      <c r="A47" s="15">
        <v>40529</v>
      </c>
      <c r="B47" s="14">
        <v>44912.86</v>
      </c>
      <c r="C47" s="14">
        <f t="shared" si="4"/>
        <v>26268.151000000002</v>
      </c>
      <c r="D47" s="14">
        <f t="shared" si="5"/>
        <v>18644.708999999999</v>
      </c>
      <c r="E47" s="14">
        <f t="shared" si="6"/>
        <v>347625173.69468099</v>
      </c>
      <c r="F47" s="14">
        <f t="shared" si="7"/>
        <v>41.513074429016541</v>
      </c>
    </row>
    <row r="48" spans="1:6" x14ac:dyDescent="0.3">
      <c r="A48" s="15">
        <v>40536</v>
      </c>
      <c r="B48" s="14">
        <v>55931.23</v>
      </c>
      <c r="C48" s="14">
        <f t="shared" si="4"/>
        <v>36409.237000000001</v>
      </c>
      <c r="D48" s="14">
        <f t="shared" si="5"/>
        <v>19521.993000000002</v>
      </c>
      <c r="E48" s="14">
        <f t="shared" si="6"/>
        <v>381108210.69204909</v>
      </c>
      <c r="F48" s="14">
        <f t="shared" si="7"/>
        <v>34.903564609610768</v>
      </c>
    </row>
    <row r="49" spans="1:6" x14ac:dyDescent="0.3">
      <c r="A49" s="15">
        <v>40543</v>
      </c>
      <c r="B49" s="14">
        <v>19124.580000000002</v>
      </c>
      <c r="C49" s="14">
        <f t="shared" si="4"/>
        <v>47739.002999999997</v>
      </c>
      <c r="D49" s="14">
        <f t="shared" si="5"/>
        <v>28614.422999999995</v>
      </c>
      <c r="E49" s="14">
        <f t="shared" si="6"/>
        <v>818785203.62292874</v>
      </c>
      <c r="F49" s="14">
        <f t="shared" si="7"/>
        <v>149.62118383776269</v>
      </c>
    </row>
    <row r="50" spans="1:6" x14ac:dyDescent="0.3">
      <c r="A50" s="15">
        <v>40550</v>
      </c>
      <c r="B50" s="14">
        <v>15984.24</v>
      </c>
      <c r="C50" s="14">
        <f t="shared" si="4"/>
        <v>35324.231</v>
      </c>
      <c r="D50" s="14">
        <f t="shared" si="5"/>
        <v>19339.991000000002</v>
      </c>
      <c r="E50" s="14">
        <f t="shared" si="6"/>
        <v>374035251.88008106</v>
      </c>
      <c r="F50" s="14">
        <f t="shared" si="7"/>
        <v>120.99412296111672</v>
      </c>
    </row>
    <row r="51" spans="1:6" x14ac:dyDescent="0.3">
      <c r="A51" s="15">
        <v>40557</v>
      </c>
      <c r="B51" s="14">
        <v>17359.7</v>
      </c>
      <c r="C51" s="14">
        <f t="shared" si="4"/>
        <v>24915.74</v>
      </c>
      <c r="D51" s="14">
        <f t="shared" si="5"/>
        <v>7556.0400000000009</v>
      </c>
      <c r="E51" s="14">
        <f t="shared" si="6"/>
        <v>57093740.481600016</v>
      </c>
      <c r="F51" s="14">
        <f t="shared" si="7"/>
        <v>43.526328219957719</v>
      </c>
    </row>
    <row r="52" spans="1:6" x14ac:dyDescent="0.3">
      <c r="A52" s="15">
        <v>40564</v>
      </c>
      <c r="B52" s="14">
        <v>17341.47</v>
      </c>
      <c r="C52" s="14">
        <f t="shared" si="4"/>
        <v>17300.038</v>
      </c>
      <c r="D52" s="14">
        <f t="shared" si="5"/>
        <v>41.432000000000698</v>
      </c>
      <c r="E52" s="14">
        <f t="shared" si="6"/>
        <v>1716.6106240000579</v>
      </c>
      <c r="F52" s="14">
        <f t="shared" si="7"/>
        <v>0.23891861531923586</v>
      </c>
    </row>
    <row r="53" spans="1:6" x14ac:dyDescent="0.3">
      <c r="A53" s="15">
        <v>40571</v>
      </c>
      <c r="B53" s="14">
        <v>18461.18</v>
      </c>
      <c r="C53" s="14">
        <f t="shared" si="4"/>
        <v>17075.493000000002</v>
      </c>
      <c r="D53" s="14">
        <f t="shared" si="5"/>
        <v>1385.6869999999981</v>
      </c>
      <c r="E53" s="14">
        <f t="shared" si="6"/>
        <v>1920128.4619689947</v>
      </c>
      <c r="F53" s="14">
        <f t="shared" si="7"/>
        <v>7.5059503238687775</v>
      </c>
    </row>
    <row r="54" spans="1:6" x14ac:dyDescent="0.3">
      <c r="A54" s="15">
        <v>40578</v>
      </c>
      <c r="B54" s="14">
        <v>21665.759999999998</v>
      </c>
      <c r="C54" s="14">
        <f t="shared" si="4"/>
        <v>17904.970999999998</v>
      </c>
      <c r="D54" s="14">
        <f t="shared" si="5"/>
        <v>3760.7890000000007</v>
      </c>
      <c r="E54" s="14">
        <f t="shared" si="6"/>
        <v>14143533.902521005</v>
      </c>
      <c r="F54" s="14">
        <f t="shared" si="7"/>
        <v>17.358214066804031</v>
      </c>
    </row>
    <row r="55" spans="1:6" x14ac:dyDescent="0.3">
      <c r="A55" s="15">
        <v>40585</v>
      </c>
      <c r="B55" s="14">
        <v>37887.17</v>
      </c>
      <c r="C55" s="14">
        <f t="shared" si="4"/>
        <v>19839.528000000002</v>
      </c>
      <c r="D55" s="14">
        <f t="shared" si="5"/>
        <v>18047.641999999996</v>
      </c>
      <c r="E55" s="14">
        <f t="shared" si="6"/>
        <v>325717381.76016384</v>
      </c>
      <c r="F55" s="14">
        <f t="shared" si="7"/>
        <v>47.635233774388524</v>
      </c>
    </row>
    <row r="56" spans="1:6" x14ac:dyDescent="0.3">
      <c r="A56" s="15">
        <v>40592</v>
      </c>
      <c r="B56" s="14">
        <v>46845.87</v>
      </c>
      <c r="C56" s="14">
        <f t="shared" si="4"/>
        <v>29135.548999999999</v>
      </c>
      <c r="D56" s="14">
        <f t="shared" si="5"/>
        <v>17710.321000000004</v>
      </c>
      <c r="E56" s="14">
        <f t="shared" si="6"/>
        <v>313655469.92304111</v>
      </c>
      <c r="F56" s="14">
        <f t="shared" si="7"/>
        <v>37.805511990704844</v>
      </c>
    </row>
    <row r="57" spans="1:6" x14ac:dyDescent="0.3">
      <c r="A57" s="15">
        <v>40599</v>
      </c>
      <c r="B57" s="14">
        <v>19363.830000000002</v>
      </c>
      <c r="C57" s="14">
        <f t="shared" si="4"/>
        <v>39122.238000000005</v>
      </c>
      <c r="D57" s="14">
        <f t="shared" si="5"/>
        <v>19758.408000000003</v>
      </c>
      <c r="E57" s="14">
        <f t="shared" si="6"/>
        <v>390394686.69446415</v>
      </c>
      <c r="F57" s="14">
        <f t="shared" si="7"/>
        <v>102.03770638349955</v>
      </c>
    </row>
    <row r="58" spans="1:6" x14ac:dyDescent="0.3">
      <c r="A58" s="15">
        <v>40606</v>
      </c>
      <c r="B58" s="14">
        <v>20327.61</v>
      </c>
      <c r="C58" s="14">
        <f t="shared" si="4"/>
        <v>31313.11</v>
      </c>
      <c r="D58" s="14">
        <f t="shared" si="5"/>
        <v>10985.5</v>
      </c>
      <c r="E58" s="14">
        <f t="shared" si="6"/>
        <v>120681210.25</v>
      </c>
      <c r="F58" s="14">
        <f t="shared" si="7"/>
        <v>54.042260747820322</v>
      </c>
    </row>
    <row r="59" spans="1:6" x14ac:dyDescent="0.3">
      <c r="A59" s="15">
        <v>40613</v>
      </c>
      <c r="B59" s="14">
        <v>21280.400000000001</v>
      </c>
      <c r="C59" s="14">
        <f t="shared" si="4"/>
        <v>25342.128000000004</v>
      </c>
      <c r="D59" s="14">
        <f t="shared" si="5"/>
        <v>4061.7280000000028</v>
      </c>
      <c r="E59" s="14">
        <f t="shared" si="6"/>
        <v>16497634.345984023</v>
      </c>
      <c r="F59" s="14">
        <f t="shared" si="7"/>
        <v>19.086708896449327</v>
      </c>
    </row>
    <row r="60" spans="1:6" x14ac:dyDescent="0.3">
      <c r="A60" s="15">
        <v>40620</v>
      </c>
      <c r="B60" s="14">
        <v>20334.23</v>
      </c>
      <c r="C60" s="14">
        <f t="shared" si="4"/>
        <v>20611.249</v>
      </c>
      <c r="D60" s="14">
        <f t="shared" si="5"/>
        <v>277.01900000000023</v>
      </c>
      <c r="E60" s="14">
        <f t="shared" si="6"/>
        <v>76739.526361000128</v>
      </c>
      <c r="F60" s="14">
        <f t="shared" si="7"/>
        <v>1.3623284481389275</v>
      </c>
    </row>
    <row r="61" spans="1:6" x14ac:dyDescent="0.3">
      <c r="A61" s="15">
        <v>40627</v>
      </c>
      <c r="B61" s="14">
        <v>20881.099999999999</v>
      </c>
      <c r="C61" s="14">
        <f t="shared" si="4"/>
        <v>20616.757000000001</v>
      </c>
      <c r="D61" s="14">
        <f t="shared" si="5"/>
        <v>264.34299999999712</v>
      </c>
      <c r="E61" s="14">
        <f t="shared" si="6"/>
        <v>69877.221648998471</v>
      </c>
      <c r="F61" s="14">
        <f t="shared" si="7"/>
        <v>1.2659438439545672</v>
      </c>
    </row>
    <row r="62" spans="1:6" x14ac:dyDescent="0.3">
      <c r="A62" s="15">
        <v>40634</v>
      </c>
      <c r="B62" s="14">
        <v>20398.09</v>
      </c>
      <c r="C62" s="14">
        <f t="shared" si="4"/>
        <v>20796.899000000001</v>
      </c>
      <c r="D62" s="14">
        <f t="shared" si="5"/>
        <v>398.80900000000111</v>
      </c>
      <c r="E62" s="14">
        <f t="shared" si="6"/>
        <v>159048.61848100089</v>
      </c>
      <c r="F62" s="14">
        <f t="shared" si="7"/>
        <v>1.9551291321883622</v>
      </c>
    </row>
    <row r="63" spans="1:6" x14ac:dyDescent="0.3">
      <c r="A63" s="15">
        <v>40641</v>
      </c>
      <c r="B63" s="14">
        <v>23873.79</v>
      </c>
      <c r="C63" s="14">
        <f t="shared" si="4"/>
        <v>20530.221000000001</v>
      </c>
      <c r="D63" s="14">
        <f t="shared" si="5"/>
        <v>3343.5689999999995</v>
      </c>
      <c r="E63" s="14">
        <f t="shared" si="6"/>
        <v>11179453.657760996</v>
      </c>
      <c r="F63" s="14">
        <f t="shared" si="7"/>
        <v>14.005187278601342</v>
      </c>
    </row>
    <row r="64" spans="1:6" x14ac:dyDescent="0.3">
      <c r="A64" s="15">
        <v>40648</v>
      </c>
      <c r="B64" s="14">
        <v>28762.37</v>
      </c>
      <c r="C64" s="14">
        <f t="shared" si="4"/>
        <v>22232.542000000001</v>
      </c>
      <c r="D64" s="14">
        <f t="shared" si="5"/>
        <v>6529.8279999999977</v>
      </c>
      <c r="E64" s="14">
        <f t="shared" si="6"/>
        <v>42638653.709583968</v>
      </c>
      <c r="F64" s="14">
        <f t="shared" si="7"/>
        <v>22.702677143781955</v>
      </c>
    </row>
    <row r="65" spans="1:6" x14ac:dyDescent="0.3">
      <c r="A65" s="15">
        <v>40655</v>
      </c>
      <c r="B65" s="14">
        <v>50510.31</v>
      </c>
      <c r="C65" s="14">
        <f t="shared" si="4"/>
        <v>25622.940000000002</v>
      </c>
      <c r="D65" s="14">
        <f t="shared" si="5"/>
        <v>24887.369999999995</v>
      </c>
      <c r="E65" s="14">
        <f t="shared" si="6"/>
        <v>619381185.51689982</v>
      </c>
      <c r="F65" s="14">
        <f t="shared" si="7"/>
        <v>49.271861526884308</v>
      </c>
    </row>
    <row r="66" spans="1:6" x14ac:dyDescent="0.3">
      <c r="A66" s="15">
        <v>40662</v>
      </c>
      <c r="B66" s="14">
        <v>41512.39</v>
      </c>
      <c r="C66" s="14">
        <f t="shared" si="4"/>
        <v>38658.623999999996</v>
      </c>
      <c r="D66" s="14">
        <f t="shared" si="5"/>
        <v>2853.7660000000033</v>
      </c>
      <c r="E66" s="14">
        <f t="shared" si="6"/>
        <v>8143980.382756019</v>
      </c>
      <c r="F66" s="14">
        <f t="shared" si="7"/>
        <v>6.8744921696871781</v>
      </c>
    </row>
    <row r="67" spans="1:6" x14ac:dyDescent="0.3">
      <c r="A67" s="15">
        <v>40669</v>
      </c>
      <c r="B67" s="14">
        <v>20138.189999999999</v>
      </c>
      <c r="C67" s="14">
        <f t="shared" si="4"/>
        <v>41661.762000000002</v>
      </c>
      <c r="D67" s="14">
        <f t="shared" si="5"/>
        <v>21523.572000000004</v>
      </c>
      <c r="E67" s="14">
        <f t="shared" si="6"/>
        <v>463264151.63918418</v>
      </c>
      <c r="F67" s="14">
        <f t="shared" si="7"/>
        <v>106.87937694499855</v>
      </c>
    </row>
    <row r="68" spans="1:6" x14ac:dyDescent="0.3">
      <c r="A68" s="15">
        <v>40676</v>
      </c>
      <c r="B68" s="14">
        <v>17235.150000000001</v>
      </c>
      <c r="C68" s="14">
        <f t="shared" si="4"/>
        <v>32624.873999999996</v>
      </c>
      <c r="D68" s="14">
        <f t="shared" si="5"/>
        <v>15389.723999999995</v>
      </c>
      <c r="E68" s="14">
        <f t="shared" si="6"/>
        <v>236843604.79617584</v>
      </c>
      <c r="F68" s="14">
        <f t="shared" si="7"/>
        <v>89.292660638288581</v>
      </c>
    </row>
    <row r="69" spans="1:6" x14ac:dyDescent="0.3">
      <c r="A69" s="15">
        <v>40683</v>
      </c>
      <c r="B69" s="14">
        <v>15136.78</v>
      </c>
      <c r="C69" s="14">
        <f t="shared" ref="C69:C100" si="8">B68*0.5+B67*0.3+B66*0.2</f>
        <v>22961.510000000002</v>
      </c>
      <c r="D69" s="14">
        <f t="shared" ref="D69:D100" si="9">ABS(C69-B69)</f>
        <v>7824.7300000000014</v>
      </c>
      <c r="E69" s="14">
        <f t="shared" ref="E69:E100" si="10">POWER(C69-B69,2)</f>
        <v>61226399.57290002</v>
      </c>
      <c r="F69" s="14">
        <f t="shared" ref="F69:F100" si="11">(D69/B69)*100</f>
        <v>51.693490953822419</v>
      </c>
    </row>
    <row r="70" spans="1:6" x14ac:dyDescent="0.3">
      <c r="A70" s="15">
        <v>40690</v>
      </c>
      <c r="B70" s="14">
        <v>15741.6</v>
      </c>
      <c r="C70" s="14">
        <f t="shared" si="8"/>
        <v>16766.573</v>
      </c>
      <c r="D70" s="14">
        <f t="shared" si="9"/>
        <v>1024.973</v>
      </c>
      <c r="E70" s="14">
        <f t="shared" si="10"/>
        <v>1050569.6507289999</v>
      </c>
      <c r="F70" s="14">
        <f t="shared" si="11"/>
        <v>6.5112377394928087</v>
      </c>
    </row>
    <row r="71" spans="1:6" x14ac:dyDescent="0.3">
      <c r="A71" s="15">
        <v>40697</v>
      </c>
      <c r="B71" s="14">
        <v>16434.150000000001</v>
      </c>
      <c r="C71" s="14">
        <f t="shared" si="8"/>
        <v>15858.864</v>
      </c>
      <c r="D71" s="14">
        <f t="shared" si="9"/>
        <v>575.28600000000188</v>
      </c>
      <c r="E71" s="14">
        <f t="shared" si="10"/>
        <v>330953.98179600213</v>
      </c>
      <c r="F71" s="14">
        <f t="shared" si="11"/>
        <v>3.5005522037951571</v>
      </c>
    </row>
    <row r="72" spans="1:6" x14ac:dyDescent="0.3">
      <c r="A72" s="15">
        <v>40704</v>
      </c>
      <c r="B72" s="14">
        <v>15883.52</v>
      </c>
      <c r="C72" s="14">
        <f t="shared" si="8"/>
        <v>15966.911</v>
      </c>
      <c r="D72" s="14">
        <f t="shared" si="9"/>
        <v>83.390999999999622</v>
      </c>
      <c r="E72" s="14">
        <f t="shared" si="10"/>
        <v>6954.0588809999372</v>
      </c>
      <c r="F72" s="14">
        <f t="shared" si="11"/>
        <v>0.52501586550084378</v>
      </c>
    </row>
    <row r="73" spans="1:6" x14ac:dyDescent="0.3">
      <c r="A73" s="15">
        <v>40711</v>
      </c>
      <c r="B73" s="14">
        <v>14978.09</v>
      </c>
      <c r="C73" s="14">
        <f t="shared" si="8"/>
        <v>16020.325000000001</v>
      </c>
      <c r="D73" s="14">
        <f t="shared" si="9"/>
        <v>1042.2350000000006</v>
      </c>
      <c r="E73" s="14">
        <f t="shared" si="10"/>
        <v>1086253.7952250012</v>
      </c>
      <c r="F73" s="14">
        <f t="shared" si="11"/>
        <v>6.9583972322238719</v>
      </c>
    </row>
    <row r="74" spans="1:6" x14ac:dyDescent="0.3">
      <c r="A74" s="15">
        <v>40718</v>
      </c>
      <c r="B74" s="14">
        <v>15682.81</v>
      </c>
      <c r="C74" s="14">
        <f t="shared" si="8"/>
        <v>15540.930999999999</v>
      </c>
      <c r="D74" s="14">
        <f t="shared" si="9"/>
        <v>141.87900000000081</v>
      </c>
      <c r="E74" s="14">
        <f t="shared" si="10"/>
        <v>20129.650641000233</v>
      </c>
      <c r="F74" s="14">
        <f t="shared" si="11"/>
        <v>0.90467843454075403</v>
      </c>
    </row>
    <row r="75" spans="1:6" x14ac:dyDescent="0.3">
      <c r="A75" s="15">
        <v>40725</v>
      </c>
      <c r="B75" s="14">
        <v>15363.5</v>
      </c>
      <c r="C75" s="14">
        <f t="shared" si="8"/>
        <v>15511.535999999998</v>
      </c>
      <c r="D75" s="14">
        <f t="shared" si="9"/>
        <v>148.03599999999824</v>
      </c>
      <c r="E75" s="14">
        <f t="shared" si="10"/>
        <v>21914.657295999477</v>
      </c>
      <c r="F75" s="14">
        <f t="shared" si="11"/>
        <v>0.96355648127053239</v>
      </c>
    </row>
    <row r="76" spans="1:6" x14ac:dyDescent="0.3">
      <c r="A76" s="15">
        <v>40732</v>
      </c>
      <c r="B76" s="14">
        <v>16148.87</v>
      </c>
      <c r="C76" s="14">
        <f t="shared" si="8"/>
        <v>15382.211000000001</v>
      </c>
      <c r="D76" s="14">
        <f t="shared" si="9"/>
        <v>766.65899999999965</v>
      </c>
      <c r="E76" s="14">
        <f t="shared" si="10"/>
        <v>587766.02228099946</v>
      </c>
      <c r="F76" s="14">
        <f t="shared" si="11"/>
        <v>4.7474467253745907</v>
      </c>
    </row>
    <row r="77" spans="1:6" x14ac:dyDescent="0.3">
      <c r="A77" s="15">
        <v>40739</v>
      </c>
      <c r="B77" s="14">
        <v>15654.85</v>
      </c>
      <c r="C77" s="14">
        <f t="shared" si="8"/>
        <v>15820.047</v>
      </c>
      <c r="D77" s="14">
        <f t="shared" si="9"/>
        <v>165.19700000000012</v>
      </c>
      <c r="E77" s="14">
        <f t="shared" si="10"/>
        <v>27290.04880900004</v>
      </c>
      <c r="F77" s="14">
        <f t="shared" si="11"/>
        <v>1.0552448602190383</v>
      </c>
    </row>
    <row r="78" spans="1:6" x14ac:dyDescent="0.3">
      <c r="A78" s="15">
        <v>40746</v>
      </c>
      <c r="B78" s="14">
        <v>15766.6</v>
      </c>
      <c r="C78" s="14">
        <f t="shared" si="8"/>
        <v>15744.786</v>
      </c>
      <c r="D78" s="14">
        <f t="shared" si="9"/>
        <v>21.814000000000306</v>
      </c>
      <c r="E78" s="14">
        <f t="shared" si="10"/>
        <v>475.85059600001335</v>
      </c>
      <c r="F78" s="14">
        <f t="shared" si="11"/>
        <v>0.13835576471782315</v>
      </c>
    </row>
    <row r="79" spans="1:6" x14ac:dyDescent="0.3">
      <c r="A79" s="15">
        <v>40753</v>
      </c>
      <c r="B79" s="14">
        <v>15922.41</v>
      </c>
      <c r="C79" s="14">
        <f t="shared" si="8"/>
        <v>15809.529000000002</v>
      </c>
      <c r="D79" s="14">
        <f t="shared" si="9"/>
        <v>112.88099999999758</v>
      </c>
      <c r="E79" s="14">
        <f t="shared" si="10"/>
        <v>12742.120160999455</v>
      </c>
      <c r="F79" s="14">
        <f t="shared" si="11"/>
        <v>0.70894418621300159</v>
      </c>
    </row>
    <row r="80" spans="1:6" x14ac:dyDescent="0.3">
      <c r="A80" s="15">
        <v>40760</v>
      </c>
      <c r="B80" s="14">
        <v>15295.55</v>
      </c>
      <c r="C80" s="14">
        <f t="shared" si="8"/>
        <v>15822.154999999999</v>
      </c>
      <c r="D80" s="14">
        <f t="shared" si="9"/>
        <v>526.60499999999956</v>
      </c>
      <c r="E80" s="14">
        <f t="shared" si="10"/>
        <v>277312.82602499955</v>
      </c>
      <c r="F80" s="14">
        <f t="shared" si="11"/>
        <v>3.4428641009966925</v>
      </c>
    </row>
    <row r="81" spans="1:6" x14ac:dyDescent="0.3">
      <c r="A81" s="15">
        <v>40767</v>
      </c>
      <c r="B81" s="14">
        <v>14539.79</v>
      </c>
      <c r="C81" s="14">
        <f t="shared" si="8"/>
        <v>15577.817999999999</v>
      </c>
      <c r="D81" s="14">
        <f t="shared" si="9"/>
        <v>1038.0279999999984</v>
      </c>
      <c r="E81" s="14">
        <f t="shared" si="10"/>
        <v>1077502.1287839967</v>
      </c>
      <c r="F81" s="14">
        <f t="shared" si="11"/>
        <v>7.1392227810717923</v>
      </c>
    </row>
    <row r="82" spans="1:6" x14ac:dyDescent="0.3">
      <c r="A82" s="15">
        <v>40774</v>
      </c>
      <c r="B82" s="14">
        <v>14689.24</v>
      </c>
      <c r="C82" s="14">
        <f t="shared" si="8"/>
        <v>15043.042000000001</v>
      </c>
      <c r="D82" s="14">
        <f t="shared" si="9"/>
        <v>353.8020000000015</v>
      </c>
      <c r="E82" s="14">
        <f t="shared" si="10"/>
        <v>125175.85520400105</v>
      </c>
      <c r="F82" s="14">
        <f t="shared" si="11"/>
        <v>2.4085793410687106</v>
      </c>
    </row>
    <row r="83" spans="1:6" x14ac:dyDescent="0.3">
      <c r="A83" s="15">
        <v>40781</v>
      </c>
      <c r="B83" s="14">
        <v>14537.37</v>
      </c>
      <c r="C83" s="14">
        <f t="shared" si="8"/>
        <v>14765.667000000001</v>
      </c>
      <c r="D83" s="14">
        <f t="shared" si="9"/>
        <v>228.29700000000048</v>
      </c>
      <c r="E83" s="14">
        <f t="shared" si="10"/>
        <v>52119.52020900022</v>
      </c>
      <c r="F83" s="14">
        <f t="shared" si="11"/>
        <v>1.5704147311377537</v>
      </c>
    </row>
    <row r="84" spans="1:6" x14ac:dyDescent="0.3">
      <c r="A84" s="15">
        <v>40788</v>
      </c>
      <c r="B84" s="14">
        <v>15277.27</v>
      </c>
      <c r="C84" s="14">
        <f t="shared" si="8"/>
        <v>14583.415000000001</v>
      </c>
      <c r="D84" s="14">
        <f t="shared" si="9"/>
        <v>693.85499999999956</v>
      </c>
      <c r="E84" s="14">
        <f t="shared" si="10"/>
        <v>481434.76102499937</v>
      </c>
      <c r="F84" s="14">
        <f t="shared" si="11"/>
        <v>4.5417473148016603</v>
      </c>
    </row>
    <row r="85" spans="1:6" x14ac:dyDescent="0.3">
      <c r="A85" s="15">
        <v>40795</v>
      </c>
      <c r="B85" s="14">
        <v>17746.68</v>
      </c>
      <c r="C85" s="14">
        <f t="shared" si="8"/>
        <v>14937.694000000001</v>
      </c>
      <c r="D85" s="14">
        <f t="shared" si="9"/>
        <v>2808.985999999999</v>
      </c>
      <c r="E85" s="14">
        <f t="shared" si="10"/>
        <v>7890402.3481959943</v>
      </c>
      <c r="F85" s="14">
        <f t="shared" si="11"/>
        <v>15.828233787953572</v>
      </c>
    </row>
    <row r="86" spans="1:6" x14ac:dyDescent="0.3">
      <c r="A86" s="15">
        <v>40802</v>
      </c>
      <c r="B86" s="14">
        <v>18535.48</v>
      </c>
      <c r="C86" s="14">
        <f t="shared" si="8"/>
        <v>16363.995000000001</v>
      </c>
      <c r="D86" s="14">
        <f t="shared" si="9"/>
        <v>2171.4849999999988</v>
      </c>
      <c r="E86" s="14">
        <f t="shared" si="10"/>
        <v>4715347.1052249949</v>
      </c>
      <c r="F86" s="14">
        <f t="shared" si="11"/>
        <v>11.715288732743899</v>
      </c>
    </row>
    <row r="87" spans="1:6" x14ac:dyDescent="0.3">
      <c r="A87" s="15">
        <v>40809</v>
      </c>
      <c r="B87" s="14">
        <v>17859.3</v>
      </c>
      <c r="C87" s="14">
        <f t="shared" si="8"/>
        <v>17647.198</v>
      </c>
      <c r="D87" s="14">
        <f t="shared" si="9"/>
        <v>212.10199999999895</v>
      </c>
      <c r="E87" s="14">
        <f t="shared" si="10"/>
        <v>44987.258403999556</v>
      </c>
      <c r="F87" s="14">
        <f t="shared" si="11"/>
        <v>1.1876277345696582</v>
      </c>
    </row>
    <row r="88" spans="1:6" x14ac:dyDescent="0.3">
      <c r="A88" s="15">
        <v>40816</v>
      </c>
      <c r="B88" s="14">
        <v>18337.68</v>
      </c>
      <c r="C88" s="14">
        <f t="shared" si="8"/>
        <v>18039.629999999997</v>
      </c>
      <c r="D88" s="14">
        <f t="shared" si="9"/>
        <v>298.05000000000291</v>
      </c>
      <c r="E88" s="14">
        <f t="shared" si="10"/>
        <v>88833.802500001737</v>
      </c>
      <c r="F88" s="14">
        <f t="shared" si="11"/>
        <v>1.6253419189341449</v>
      </c>
    </row>
    <row r="89" spans="1:6" x14ac:dyDescent="0.3">
      <c r="A89" s="15">
        <v>40823</v>
      </c>
      <c r="B89" s="14">
        <v>20797.580000000002</v>
      </c>
      <c r="C89" s="14">
        <f t="shared" si="8"/>
        <v>18233.726000000002</v>
      </c>
      <c r="D89" s="14">
        <f t="shared" si="9"/>
        <v>2563.8539999999994</v>
      </c>
      <c r="E89" s="14">
        <f t="shared" si="10"/>
        <v>6573347.3333159965</v>
      </c>
      <c r="F89" s="14">
        <f t="shared" si="11"/>
        <v>12.32765542914127</v>
      </c>
    </row>
    <row r="90" spans="1:6" x14ac:dyDescent="0.3">
      <c r="A90" s="15">
        <v>40830</v>
      </c>
      <c r="B90" s="14">
        <v>23077.55</v>
      </c>
      <c r="C90" s="14">
        <f t="shared" si="8"/>
        <v>19471.954000000002</v>
      </c>
      <c r="D90" s="14">
        <f t="shared" si="9"/>
        <v>3605.5959999999977</v>
      </c>
      <c r="E90" s="14">
        <f t="shared" si="10"/>
        <v>13000322.515215984</v>
      </c>
      <c r="F90" s="14">
        <f t="shared" si="11"/>
        <v>15.623824886090585</v>
      </c>
    </row>
    <row r="91" spans="1:6" x14ac:dyDescent="0.3">
      <c r="A91" s="15">
        <v>40837</v>
      </c>
      <c r="B91" s="14">
        <v>23351.8</v>
      </c>
      <c r="C91" s="14">
        <f t="shared" si="8"/>
        <v>21445.584999999999</v>
      </c>
      <c r="D91" s="14">
        <f t="shared" si="9"/>
        <v>1906.2150000000001</v>
      </c>
      <c r="E91" s="14">
        <f t="shared" si="10"/>
        <v>3633655.6262250007</v>
      </c>
      <c r="F91" s="14">
        <f t="shared" si="11"/>
        <v>8.1630324000719447</v>
      </c>
    </row>
    <row r="92" spans="1:6" x14ac:dyDescent="0.3">
      <c r="A92" s="15">
        <v>40844</v>
      </c>
      <c r="B92" s="14">
        <v>31579.9</v>
      </c>
      <c r="C92" s="14">
        <f t="shared" si="8"/>
        <v>22758.681</v>
      </c>
      <c r="D92" s="14">
        <f t="shared" si="9"/>
        <v>8821.219000000001</v>
      </c>
      <c r="E92" s="14">
        <f t="shared" si="10"/>
        <v>77813904.645961016</v>
      </c>
      <c r="F92" s="14">
        <f t="shared" si="11"/>
        <v>27.933017520638131</v>
      </c>
    </row>
    <row r="93" spans="1:6" x14ac:dyDescent="0.3">
      <c r="A93" s="15">
        <v>40851</v>
      </c>
      <c r="B93" s="14">
        <v>39886.06</v>
      </c>
      <c r="C93" s="14">
        <f t="shared" si="8"/>
        <v>27411</v>
      </c>
      <c r="D93" s="14">
        <f t="shared" si="9"/>
        <v>12475.059999999998</v>
      </c>
      <c r="E93" s="14">
        <f t="shared" si="10"/>
        <v>155627122.00359994</v>
      </c>
      <c r="F93" s="14">
        <f t="shared" si="11"/>
        <v>31.276741799014491</v>
      </c>
    </row>
    <row r="94" spans="1:6" x14ac:dyDescent="0.3">
      <c r="A94" s="15">
        <v>40858</v>
      </c>
      <c r="B94" s="14">
        <v>18689.54</v>
      </c>
      <c r="C94" s="14">
        <f t="shared" si="8"/>
        <v>34087.360000000001</v>
      </c>
      <c r="D94" s="14">
        <f t="shared" si="9"/>
        <v>15397.82</v>
      </c>
      <c r="E94" s="14">
        <f t="shared" si="10"/>
        <v>237092860.75239998</v>
      </c>
      <c r="F94" s="14">
        <f t="shared" si="11"/>
        <v>82.387367479349408</v>
      </c>
    </row>
    <row r="95" spans="1:6" x14ac:dyDescent="0.3">
      <c r="A95" s="15">
        <v>40865</v>
      </c>
      <c r="B95" s="14">
        <v>19050.66</v>
      </c>
      <c r="C95" s="14">
        <f t="shared" si="8"/>
        <v>27626.567999999999</v>
      </c>
      <c r="D95" s="14">
        <f t="shared" si="9"/>
        <v>8575.9079999999994</v>
      </c>
      <c r="E95" s="14">
        <f t="shared" si="10"/>
        <v>73546198.024463996</v>
      </c>
      <c r="F95" s="14">
        <f t="shared" si="11"/>
        <v>45.016330142892684</v>
      </c>
    </row>
    <row r="96" spans="1:6" x14ac:dyDescent="0.3">
      <c r="A96" s="15">
        <v>40872</v>
      </c>
      <c r="B96" s="14">
        <v>20911.25</v>
      </c>
      <c r="C96" s="14">
        <f t="shared" si="8"/>
        <v>23109.403999999999</v>
      </c>
      <c r="D96" s="14">
        <f t="shared" si="9"/>
        <v>2198.1539999999986</v>
      </c>
      <c r="E96" s="14">
        <f t="shared" si="10"/>
        <v>4831881.0077159936</v>
      </c>
      <c r="F96" s="14">
        <f t="shared" si="11"/>
        <v>10.511824974595008</v>
      </c>
    </row>
    <row r="97" spans="1:6" x14ac:dyDescent="0.3">
      <c r="A97" s="15">
        <v>40879</v>
      </c>
      <c r="B97" s="14">
        <v>25293.49</v>
      </c>
      <c r="C97" s="14">
        <f t="shared" si="8"/>
        <v>19908.731</v>
      </c>
      <c r="D97" s="14">
        <f t="shared" si="9"/>
        <v>5384.7590000000018</v>
      </c>
      <c r="E97" s="14">
        <f t="shared" si="10"/>
        <v>28995629.488081019</v>
      </c>
      <c r="F97" s="14">
        <f t="shared" si="11"/>
        <v>21.289110360017542</v>
      </c>
    </row>
    <row r="98" spans="1:6" x14ac:dyDescent="0.3">
      <c r="A98" s="15">
        <v>40886</v>
      </c>
      <c r="B98" s="14">
        <v>33305.919999999998</v>
      </c>
      <c r="C98" s="14">
        <f t="shared" si="8"/>
        <v>22730.252000000004</v>
      </c>
      <c r="D98" s="14">
        <f t="shared" si="9"/>
        <v>10575.667999999994</v>
      </c>
      <c r="E98" s="14">
        <f t="shared" si="10"/>
        <v>111844753.64622387</v>
      </c>
      <c r="F98" s="14">
        <f t="shared" si="11"/>
        <v>31.753117764049136</v>
      </c>
    </row>
    <row r="99" spans="1:6" x14ac:dyDescent="0.3">
      <c r="A99" s="15">
        <v>40893</v>
      </c>
      <c r="B99" s="14">
        <v>45773.03</v>
      </c>
      <c r="C99" s="14">
        <f t="shared" si="8"/>
        <v>28423.256999999998</v>
      </c>
      <c r="D99" s="14">
        <f t="shared" si="9"/>
        <v>17349.773000000001</v>
      </c>
      <c r="E99" s="14">
        <f t="shared" si="10"/>
        <v>301014623.15152901</v>
      </c>
      <c r="F99" s="14">
        <f t="shared" si="11"/>
        <v>37.903920714883853</v>
      </c>
    </row>
    <row r="100" spans="1:6" x14ac:dyDescent="0.3">
      <c r="A100" s="15">
        <v>40900</v>
      </c>
      <c r="B100" s="14">
        <v>46788.75</v>
      </c>
      <c r="C100" s="14">
        <f t="shared" si="8"/>
        <v>37936.989000000001</v>
      </c>
      <c r="D100" s="14">
        <f t="shared" si="9"/>
        <v>8851.7609999999986</v>
      </c>
      <c r="E100" s="14">
        <f t="shared" si="10"/>
        <v>78353672.801120982</v>
      </c>
      <c r="F100" s="14">
        <f t="shared" si="11"/>
        <v>18.918566963212307</v>
      </c>
    </row>
    <row r="101" spans="1:6" x14ac:dyDescent="0.3">
      <c r="A101" s="15">
        <v>40907</v>
      </c>
      <c r="B101" s="14">
        <v>23350.880000000001</v>
      </c>
      <c r="C101" s="14">
        <f t="shared" ref="C101:C132" si="12">B100*0.5+B99*0.3+B98*0.2</f>
        <v>43787.468000000001</v>
      </c>
      <c r="D101" s="14">
        <f t="shared" ref="D101:D132" si="13">ABS(C101-B101)</f>
        <v>20436.588</v>
      </c>
      <c r="E101" s="14">
        <f t="shared" ref="E101:E132" si="14">POWER(C101-B101,2)</f>
        <v>417654129.08174402</v>
      </c>
      <c r="F101" s="14">
        <f t="shared" ref="F101:F132" si="15">(D101/B101)*100</f>
        <v>87.519562431908341</v>
      </c>
    </row>
    <row r="102" spans="1:6" x14ac:dyDescent="0.3">
      <c r="A102" s="15">
        <v>40914</v>
      </c>
      <c r="B102" s="14">
        <v>16567.689999999999</v>
      </c>
      <c r="C102" s="14">
        <f t="shared" si="12"/>
        <v>34866.671000000002</v>
      </c>
      <c r="D102" s="14">
        <f t="shared" si="13"/>
        <v>18298.981000000003</v>
      </c>
      <c r="E102" s="14">
        <f t="shared" si="14"/>
        <v>334852705.6383611</v>
      </c>
      <c r="F102" s="14">
        <f t="shared" si="15"/>
        <v>110.4498032012912</v>
      </c>
    </row>
    <row r="103" spans="1:6" x14ac:dyDescent="0.3">
      <c r="A103" s="15">
        <v>40921</v>
      </c>
      <c r="B103" s="14">
        <v>16894.400000000001</v>
      </c>
      <c r="C103" s="14">
        <f t="shared" si="12"/>
        <v>24646.859</v>
      </c>
      <c r="D103" s="14">
        <f t="shared" si="13"/>
        <v>7752.4589999999989</v>
      </c>
      <c r="E103" s="14">
        <f t="shared" si="14"/>
        <v>60100620.546680987</v>
      </c>
      <c r="F103" s="14">
        <f t="shared" si="15"/>
        <v>45.887743867790498</v>
      </c>
    </row>
    <row r="104" spans="1:6" x14ac:dyDescent="0.3">
      <c r="A104" s="15">
        <v>40928</v>
      </c>
      <c r="B104" s="14">
        <v>18365.099999999999</v>
      </c>
      <c r="C104" s="14">
        <f t="shared" si="12"/>
        <v>18087.683000000001</v>
      </c>
      <c r="D104" s="14">
        <f t="shared" si="13"/>
        <v>277.41699999999764</v>
      </c>
      <c r="E104" s="14">
        <f t="shared" si="14"/>
        <v>76960.191888998699</v>
      </c>
      <c r="F104" s="14">
        <f t="shared" si="15"/>
        <v>1.5105662370474304</v>
      </c>
    </row>
    <row r="105" spans="1:6" x14ac:dyDescent="0.3">
      <c r="A105" s="15">
        <v>40935</v>
      </c>
      <c r="B105" s="14">
        <v>18378.16</v>
      </c>
      <c r="C105" s="14">
        <f t="shared" si="12"/>
        <v>17564.407999999999</v>
      </c>
      <c r="D105" s="14">
        <f t="shared" si="13"/>
        <v>813.75200000000041</v>
      </c>
      <c r="E105" s="14">
        <f t="shared" si="14"/>
        <v>662192.31750400062</v>
      </c>
      <c r="F105" s="14">
        <f t="shared" si="15"/>
        <v>4.427820848224199</v>
      </c>
    </row>
    <row r="106" spans="1:6" x14ac:dyDescent="0.3">
      <c r="A106" s="15">
        <v>40942</v>
      </c>
      <c r="B106" s="14">
        <v>23510.49</v>
      </c>
      <c r="C106" s="14">
        <f t="shared" si="12"/>
        <v>18077.490000000002</v>
      </c>
      <c r="D106" s="14">
        <f t="shared" si="13"/>
        <v>5433</v>
      </c>
      <c r="E106" s="14">
        <f t="shared" si="14"/>
        <v>29517489</v>
      </c>
      <c r="F106" s="14">
        <f t="shared" si="15"/>
        <v>23.108833546217028</v>
      </c>
    </row>
    <row r="107" spans="1:6" x14ac:dyDescent="0.3">
      <c r="A107" s="15">
        <v>40949</v>
      </c>
      <c r="B107" s="14">
        <v>36988.49</v>
      </c>
      <c r="C107" s="14">
        <f t="shared" si="12"/>
        <v>20941.713</v>
      </c>
      <c r="D107" s="14">
        <f t="shared" si="13"/>
        <v>16046.776999999998</v>
      </c>
      <c r="E107" s="14">
        <f t="shared" si="14"/>
        <v>257499052.08772895</v>
      </c>
      <c r="F107" s="14">
        <f t="shared" si="15"/>
        <v>43.383163248891748</v>
      </c>
    </row>
    <row r="108" spans="1:6" x14ac:dyDescent="0.3">
      <c r="A108" s="15">
        <v>40956</v>
      </c>
      <c r="B108" s="14">
        <v>54060.1</v>
      </c>
      <c r="C108" s="14">
        <f t="shared" si="12"/>
        <v>29223.024000000001</v>
      </c>
      <c r="D108" s="14">
        <f t="shared" si="13"/>
        <v>24837.075999999997</v>
      </c>
      <c r="E108" s="14">
        <f t="shared" si="14"/>
        <v>616880344.22977591</v>
      </c>
      <c r="F108" s="14">
        <f t="shared" si="15"/>
        <v>45.943451824913382</v>
      </c>
    </row>
    <row r="109" spans="1:6" x14ac:dyDescent="0.3">
      <c r="A109" s="15">
        <v>40963</v>
      </c>
      <c r="B109" s="14">
        <v>20124.22</v>
      </c>
      <c r="C109" s="14">
        <f t="shared" si="12"/>
        <v>42828.694999999992</v>
      </c>
      <c r="D109" s="14">
        <f t="shared" si="13"/>
        <v>22704.474999999991</v>
      </c>
      <c r="E109" s="14">
        <f t="shared" si="14"/>
        <v>515493185.02562463</v>
      </c>
      <c r="F109" s="14">
        <f t="shared" si="15"/>
        <v>112.82163979523176</v>
      </c>
    </row>
    <row r="110" spans="1:6" x14ac:dyDescent="0.3">
      <c r="A110" s="15">
        <v>40970</v>
      </c>
      <c r="B110" s="14">
        <v>20113.03</v>
      </c>
      <c r="C110" s="14">
        <f t="shared" si="12"/>
        <v>33677.838000000003</v>
      </c>
      <c r="D110" s="14">
        <f t="shared" si="13"/>
        <v>13564.808000000005</v>
      </c>
      <c r="E110" s="14">
        <f t="shared" si="14"/>
        <v>184004016.07686412</v>
      </c>
      <c r="F110" s="14">
        <f t="shared" si="15"/>
        <v>67.442886526793856</v>
      </c>
    </row>
    <row r="111" spans="1:6" x14ac:dyDescent="0.3">
      <c r="A111" s="15">
        <v>40977</v>
      </c>
      <c r="B111" s="14">
        <v>21140.07</v>
      </c>
      <c r="C111" s="14">
        <f t="shared" si="12"/>
        <v>26905.800999999999</v>
      </c>
      <c r="D111" s="14">
        <f t="shared" si="13"/>
        <v>5765.7309999999998</v>
      </c>
      <c r="E111" s="14">
        <f t="shared" si="14"/>
        <v>33243653.964360997</v>
      </c>
      <c r="F111" s="14">
        <f t="shared" si="15"/>
        <v>27.273944693655221</v>
      </c>
    </row>
    <row r="112" spans="1:6" x14ac:dyDescent="0.3">
      <c r="A112" s="15">
        <v>40984</v>
      </c>
      <c r="B112" s="14">
        <v>22366.880000000001</v>
      </c>
      <c r="C112" s="14">
        <f t="shared" si="12"/>
        <v>20628.788</v>
      </c>
      <c r="D112" s="14">
        <f t="shared" si="13"/>
        <v>1738.0920000000006</v>
      </c>
      <c r="E112" s="14">
        <f t="shared" si="14"/>
        <v>3020963.8004640019</v>
      </c>
      <c r="F112" s="14">
        <f t="shared" si="15"/>
        <v>7.7708290114669563</v>
      </c>
    </row>
    <row r="113" spans="1:6" x14ac:dyDescent="0.3">
      <c r="A113" s="15">
        <v>40991</v>
      </c>
      <c r="B113" s="14">
        <v>22107.7</v>
      </c>
      <c r="C113" s="14">
        <f t="shared" si="12"/>
        <v>21548.066999999999</v>
      </c>
      <c r="D113" s="14">
        <f t="shared" si="13"/>
        <v>559.63300000000163</v>
      </c>
      <c r="E113" s="14">
        <f t="shared" si="14"/>
        <v>313189.09468900185</v>
      </c>
      <c r="F113" s="14">
        <f t="shared" si="15"/>
        <v>2.5313940391809262</v>
      </c>
    </row>
    <row r="114" spans="1:6" x14ac:dyDescent="0.3">
      <c r="A114" s="15">
        <v>40998</v>
      </c>
      <c r="B114" s="14">
        <v>28952.86</v>
      </c>
      <c r="C114" s="14">
        <f t="shared" si="12"/>
        <v>21991.928</v>
      </c>
      <c r="D114" s="14">
        <f t="shared" si="13"/>
        <v>6960.9320000000007</v>
      </c>
      <c r="E114" s="14">
        <f t="shared" si="14"/>
        <v>48454574.308624007</v>
      </c>
      <c r="F114" s="14">
        <f t="shared" si="15"/>
        <v>24.042294958080138</v>
      </c>
    </row>
    <row r="115" spans="1:6" x14ac:dyDescent="0.3">
      <c r="A115" s="15">
        <v>41005</v>
      </c>
      <c r="B115" s="14">
        <v>57592.12</v>
      </c>
      <c r="C115" s="14">
        <f t="shared" si="12"/>
        <v>25582.116000000002</v>
      </c>
      <c r="D115" s="14">
        <f t="shared" si="13"/>
        <v>32010.004000000001</v>
      </c>
      <c r="E115" s="14">
        <f t="shared" si="14"/>
        <v>1024640356.080016</v>
      </c>
      <c r="F115" s="14">
        <f t="shared" si="15"/>
        <v>55.580527336031381</v>
      </c>
    </row>
    <row r="116" spans="1:6" x14ac:dyDescent="0.3">
      <c r="A116" s="15">
        <v>41012</v>
      </c>
      <c r="B116" s="14">
        <v>34684.21</v>
      </c>
      <c r="C116" s="14">
        <f t="shared" si="12"/>
        <v>41903.458000000006</v>
      </c>
      <c r="D116" s="14">
        <f t="shared" si="13"/>
        <v>7219.2480000000069</v>
      </c>
      <c r="E116" s="14">
        <f t="shared" si="14"/>
        <v>52117541.685504101</v>
      </c>
      <c r="F116" s="14">
        <f t="shared" si="15"/>
        <v>20.814220649684703</v>
      </c>
    </row>
    <row r="117" spans="1:6" x14ac:dyDescent="0.3">
      <c r="A117" s="15">
        <v>41019</v>
      </c>
      <c r="B117" s="14">
        <v>16976.189999999999</v>
      </c>
      <c r="C117" s="14">
        <f t="shared" si="12"/>
        <v>40410.312999999995</v>
      </c>
      <c r="D117" s="14">
        <f t="shared" si="13"/>
        <v>23434.122999999996</v>
      </c>
      <c r="E117" s="14">
        <f t="shared" si="14"/>
        <v>549158120.77912879</v>
      </c>
      <c r="F117" s="14">
        <f t="shared" si="15"/>
        <v>138.04112112317307</v>
      </c>
    </row>
    <row r="118" spans="1:6" x14ac:dyDescent="0.3">
      <c r="A118" s="15">
        <v>41026</v>
      </c>
      <c r="B118" s="14">
        <v>16347.6</v>
      </c>
      <c r="C118" s="14">
        <f t="shared" si="12"/>
        <v>30411.781999999999</v>
      </c>
      <c r="D118" s="14">
        <f t="shared" si="13"/>
        <v>14064.181999999999</v>
      </c>
      <c r="E118" s="14">
        <f t="shared" si="14"/>
        <v>197801215.32912397</v>
      </c>
      <c r="F118" s="14">
        <f t="shared" si="15"/>
        <v>86.032090337419547</v>
      </c>
    </row>
    <row r="119" spans="1:6" x14ac:dyDescent="0.3">
      <c r="A119" s="15">
        <v>41033</v>
      </c>
      <c r="B119" s="14">
        <v>17147.439999999999</v>
      </c>
      <c r="C119" s="14">
        <f t="shared" si="12"/>
        <v>20203.499</v>
      </c>
      <c r="D119" s="14">
        <f t="shared" si="13"/>
        <v>3056.0590000000011</v>
      </c>
      <c r="E119" s="14">
        <f t="shared" si="14"/>
        <v>9339496.6114810072</v>
      </c>
      <c r="F119" s="14">
        <f t="shared" si="15"/>
        <v>17.822246352808357</v>
      </c>
    </row>
    <row r="120" spans="1:6" x14ac:dyDescent="0.3">
      <c r="A120" s="15">
        <v>41040</v>
      </c>
      <c r="B120" s="14">
        <v>18164.2</v>
      </c>
      <c r="C120" s="14">
        <f t="shared" si="12"/>
        <v>16873.238000000001</v>
      </c>
      <c r="D120" s="14">
        <f t="shared" si="13"/>
        <v>1290.9619999999995</v>
      </c>
      <c r="E120" s="14">
        <f t="shared" si="14"/>
        <v>1666582.8854439987</v>
      </c>
      <c r="F120" s="14">
        <f t="shared" si="15"/>
        <v>7.1071778553418232</v>
      </c>
    </row>
    <row r="121" spans="1:6" x14ac:dyDescent="0.3">
      <c r="A121" s="15">
        <v>41047</v>
      </c>
      <c r="B121" s="14">
        <v>18517.79</v>
      </c>
      <c r="C121" s="14">
        <f t="shared" si="12"/>
        <v>17495.851999999999</v>
      </c>
      <c r="D121" s="14">
        <f t="shared" si="13"/>
        <v>1021.9380000000019</v>
      </c>
      <c r="E121" s="14">
        <f t="shared" si="14"/>
        <v>1044357.2758440039</v>
      </c>
      <c r="F121" s="14">
        <f t="shared" si="15"/>
        <v>5.5186823049618878</v>
      </c>
    </row>
    <row r="122" spans="1:6" x14ac:dyDescent="0.3">
      <c r="A122" s="15">
        <v>41054</v>
      </c>
      <c r="B122" s="14">
        <v>16963.55</v>
      </c>
      <c r="C122" s="14">
        <f t="shared" si="12"/>
        <v>18137.643</v>
      </c>
      <c r="D122" s="14">
        <f t="shared" si="13"/>
        <v>1174.0930000000008</v>
      </c>
      <c r="E122" s="14">
        <f t="shared" si="14"/>
        <v>1378494.3726490019</v>
      </c>
      <c r="F122" s="14">
        <f t="shared" si="15"/>
        <v>6.921269427684658</v>
      </c>
    </row>
    <row r="123" spans="1:6" x14ac:dyDescent="0.3">
      <c r="A123" s="15">
        <v>41061</v>
      </c>
      <c r="B123" s="14">
        <v>16065.49</v>
      </c>
      <c r="C123" s="14">
        <f t="shared" si="12"/>
        <v>17669.952000000001</v>
      </c>
      <c r="D123" s="14">
        <f t="shared" si="13"/>
        <v>1604.4620000000014</v>
      </c>
      <c r="E123" s="14">
        <f t="shared" si="14"/>
        <v>2574298.3094440042</v>
      </c>
      <c r="F123" s="14">
        <f t="shared" si="15"/>
        <v>9.9870094220593426</v>
      </c>
    </row>
    <row r="124" spans="1:6" x14ac:dyDescent="0.3">
      <c r="A124" s="15">
        <v>41068</v>
      </c>
      <c r="B124" s="14">
        <v>17666</v>
      </c>
      <c r="C124" s="14">
        <f t="shared" si="12"/>
        <v>16825.367999999999</v>
      </c>
      <c r="D124" s="14">
        <f t="shared" si="13"/>
        <v>840.63200000000143</v>
      </c>
      <c r="E124" s="14">
        <f t="shared" si="14"/>
        <v>706662.1594240024</v>
      </c>
      <c r="F124" s="14">
        <f t="shared" si="15"/>
        <v>4.7584739046756566</v>
      </c>
    </row>
    <row r="125" spans="1:6" x14ac:dyDescent="0.3">
      <c r="A125" s="15">
        <v>41075</v>
      </c>
      <c r="B125" s="14">
        <v>17558.82</v>
      </c>
      <c r="C125" s="14">
        <f t="shared" si="12"/>
        <v>17045.357</v>
      </c>
      <c r="D125" s="14">
        <f t="shared" si="13"/>
        <v>513.46299999999974</v>
      </c>
      <c r="E125" s="14">
        <f t="shared" si="14"/>
        <v>263644.2523689997</v>
      </c>
      <c r="F125" s="14">
        <f t="shared" si="15"/>
        <v>2.9242454789103123</v>
      </c>
    </row>
    <row r="126" spans="1:6" x14ac:dyDescent="0.3">
      <c r="A126" s="15">
        <v>41082</v>
      </c>
      <c r="B126" s="14">
        <v>16633.41</v>
      </c>
      <c r="C126" s="14">
        <f t="shared" si="12"/>
        <v>17292.307999999997</v>
      </c>
      <c r="D126" s="14">
        <f t="shared" si="13"/>
        <v>658.89799999999741</v>
      </c>
      <c r="E126" s="14">
        <f t="shared" si="14"/>
        <v>434146.57440399658</v>
      </c>
      <c r="F126" s="14">
        <f t="shared" si="15"/>
        <v>3.9612923627806773</v>
      </c>
    </row>
    <row r="127" spans="1:6" x14ac:dyDescent="0.3">
      <c r="A127" s="15">
        <v>41089</v>
      </c>
      <c r="B127" s="14">
        <v>15722.82</v>
      </c>
      <c r="C127" s="14">
        <f t="shared" si="12"/>
        <v>17117.550999999999</v>
      </c>
      <c r="D127" s="14">
        <f t="shared" si="13"/>
        <v>1394.7309999999998</v>
      </c>
      <c r="E127" s="14">
        <f t="shared" si="14"/>
        <v>1945274.5623609994</v>
      </c>
      <c r="F127" s="14">
        <f t="shared" si="15"/>
        <v>8.8707432890537437</v>
      </c>
    </row>
    <row r="128" spans="1:6" x14ac:dyDescent="0.3">
      <c r="A128" s="15">
        <v>41096</v>
      </c>
      <c r="B128" s="14">
        <v>17823.37</v>
      </c>
      <c r="C128" s="14">
        <f t="shared" si="12"/>
        <v>16363.197</v>
      </c>
      <c r="D128" s="14">
        <f t="shared" si="13"/>
        <v>1460.1729999999989</v>
      </c>
      <c r="E128" s="14">
        <f t="shared" si="14"/>
        <v>2132105.1899289968</v>
      </c>
      <c r="F128" s="14">
        <f t="shared" si="15"/>
        <v>8.1924630415011244</v>
      </c>
    </row>
    <row r="129" spans="1:6" x14ac:dyDescent="0.3">
      <c r="A129" s="15">
        <v>41103</v>
      </c>
      <c r="B129" s="14">
        <v>16566.18</v>
      </c>
      <c r="C129" s="14">
        <f t="shared" si="12"/>
        <v>16955.213</v>
      </c>
      <c r="D129" s="14">
        <f t="shared" si="13"/>
        <v>389.03299999999945</v>
      </c>
      <c r="E129" s="14">
        <f t="shared" si="14"/>
        <v>151346.67508899956</v>
      </c>
      <c r="F129" s="14">
        <f t="shared" si="15"/>
        <v>2.3483567122897337</v>
      </c>
    </row>
    <row r="130" spans="1:6" x14ac:dyDescent="0.3">
      <c r="A130" s="15">
        <v>41110</v>
      </c>
      <c r="B130" s="14">
        <v>16348.06</v>
      </c>
      <c r="C130" s="14">
        <f t="shared" si="12"/>
        <v>16774.665000000001</v>
      </c>
      <c r="D130" s="14">
        <f t="shared" si="13"/>
        <v>426.60500000000138</v>
      </c>
      <c r="E130" s="14">
        <f t="shared" si="14"/>
        <v>181991.82602500118</v>
      </c>
      <c r="F130" s="14">
        <f t="shared" si="15"/>
        <v>2.6095145234358168</v>
      </c>
    </row>
    <row r="131" spans="1:6" x14ac:dyDescent="0.3">
      <c r="A131" s="15">
        <v>41117</v>
      </c>
      <c r="B131" s="14">
        <v>15731.18</v>
      </c>
      <c r="C131" s="14">
        <f t="shared" si="12"/>
        <v>16708.558000000001</v>
      </c>
      <c r="D131" s="14">
        <f t="shared" si="13"/>
        <v>977.37800000000061</v>
      </c>
      <c r="E131" s="14">
        <f t="shared" si="14"/>
        <v>955267.75488400122</v>
      </c>
      <c r="F131" s="14">
        <f t="shared" si="15"/>
        <v>6.2129986434584099</v>
      </c>
    </row>
    <row r="132" spans="1:6" x14ac:dyDescent="0.3">
      <c r="A132" s="15">
        <v>41124</v>
      </c>
      <c r="B132" s="14">
        <v>16628.310000000001</v>
      </c>
      <c r="C132" s="14">
        <f t="shared" si="12"/>
        <v>16083.244000000001</v>
      </c>
      <c r="D132" s="14">
        <f t="shared" si="13"/>
        <v>545.06600000000071</v>
      </c>
      <c r="E132" s="14">
        <f t="shared" si="14"/>
        <v>297096.94435600075</v>
      </c>
      <c r="F132" s="14">
        <f t="shared" si="15"/>
        <v>3.2779398507725719</v>
      </c>
    </row>
    <row r="133" spans="1:6" x14ac:dyDescent="0.3">
      <c r="A133" s="15">
        <v>41131</v>
      </c>
      <c r="B133" s="14">
        <v>16119.92</v>
      </c>
      <c r="C133" s="14">
        <f t="shared" ref="C133:C144" si="16">B132*0.5+B131*0.3+B130*0.2</f>
        <v>16303.121000000003</v>
      </c>
      <c r="D133" s="14">
        <f t="shared" ref="D133:D144" si="17">ABS(C133-B133)</f>
        <v>183.20100000000275</v>
      </c>
      <c r="E133" s="14">
        <f t="shared" ref="E133:E144" si="18">POWER(C133-B133,2)</f>
        <v>33562.606401001009</v>
      </c>
      <c r="F133" s="14">
        <f t="shared" ref="F133:F144" si="19">(D133/B133)*100</f>
        <v>1.1364882704132697</v>
      </c>
    </row>
    <row r="134" spans="1:6" x14ac:dyDescent="0.3">
      <c r="A134" s="15">
        <v>41138</v>
      </c>
      <c r="B134" s="14">
        <v>17330.7</v>
      </c>
      <c r="C134" s="14">
        <f t="shared" si="16"/>
        <v>16194.689000000002</v>
      </c>
      <c r="D134" s="14">
        <f t="shared" si="17"/>
        <v>1136.0109999999986</v>
      </c>
      <c r="E134" s="14">
        <f t="shared" si="18"/>
        <v>1290520.9921209968</v>
      </c>
      <c r="F134" s="14">
        <f t="shared" si="19"/>
        <v>6.5549054567905429</v>
      </c>
    </row>
    <row r="135" spans="1:6" x14ac:dyDescent="0.3">
      <c r="A135" s="15">
        <v>41145</v>
      </c>
      <c r="B135" s="14">
        <v>16286.4</v>
      </c>
      <c r="C135" s="14">
        <f t="shared" si="16"/>
        <v>16826.988000000001</v>
      </c>
      <c r="D135" s="14">
        <f t="shared" si="17"/>
        <v>540.58800000000156</v>
      </c>
      <c r="E135" s="14">
        <f t="shared" si="18"/>
        <v>292235.38574400166</v>
      </c>
      <c r="F135" s="14">
        <f t="shared" si="19"/>
        <v>3.3192602416740442</v>
      </c>
    </row>
    <row r="136" spans="1:6" x14ac:dyDescent="0.3">
      <c r="A136" s="15">
        <v>41152</v>
      </c>
      <c r="B136" s="14">
        <v>16680.240000000002</v>
      </c>
      <c r="C136" s="14">
        <f t="shared" si="16"/>
        <v>16566.394</v>
      </c>
      <c r="D136" s="14">
        <f t="shared" si="17"/>
        <v>113.84600000000137</v>
      </c>
      <c r="E136" s="14">
        <f t="shared" si="18"/>
        <v>12960.911716000312</v>
      </c>
      <c r="F136" s="14">
        <f t="shared" si="19"/>
        <v>0.68252015558529955</v>
      </c>
    </row>
    <row r="137" spans="1:6" x14ac:dyDescent="0.3">
      <c r="A137" s="15">
        <v>41159</v>
      </c>
      <c r="B137" s="14">
        <v>18322.37</v>
      </c>
      <c r="C137" s="14">
        <f t="shared" si="16"/>
        <v>16692.18</v>
      </c>
      <c r="D137" s="14">
        <f t="shared" si="17"/>
        <v>1630.1899999999987</v>
      </c>
      <c r="E137" s="14">
        <f t="shared" si="18"/>
        <v>2657519.4360999959</v>
      </c>
      <c r="F137" s="14">
        <f t="shared" si="19"/>
        <v>8.8972660196251852</v>
      </c>
    </row>
    <row r="138" spans="1:6" x14ac:dyDescent="0.3">
      <c r="A138" s="15">
        <v>41166</v>
      </c>
      <c r="B138" s="14">
        <v>19616.22</v>
      </c>
      <c r="C138" s="14">
        <f t="shared" si="16"/>
        <v>17422.537</v>
      </c>
      <c r="D138" s="14">
        <f t="shared" si="17"/>
        <v>2193.6830000000009</v>
      </c>
      <c r="E138" s="14">
        <f t="shared" si="18"/>
        <v>4812245.1044890042</v>
      </c>
      <c r="F138" s="14">
        <f t="shared" si="19"/>
        <v>11.183005696306427</v>
      </c>
    </row>
    <row r="139" spans="1:6" x14ac:dyDescent="0.3">
      <c r="A139" s="15">
        <v>41173</v>
      </c>
      <c r="B139" s="14">
        <v>19251.5</v>
      </c>
      <c r="C139" s="14">
        <f t="shared" si="16"/>
        <v>18640.868999999999</v>
      </c>
      <c r="D139" s="14">
        <f t="shared" si="17"/>
        <v>610.63100000000122</v>
      </c>
      <c r="E139" s="14">
        <f t="shared" si="18"/>
        <v>372870.21816100151</v>
      </c>
      <c r="F139" s="14">
        <f t="shared" si="19"/>
        <v>3.1718619328364088</v>
      </c>
    </row>
    <row r="140" spans="1:6" x14ac:dyDescent="0.3">
      <c r="A140" s="15">
        <v>41180</v>
      </c>
      <c r="B140" s="14">
        <v>18947.810000000001</v>
      </c>
      <c r="C140" s="14">
        <f t="shared" si="16"/>
        <v>19175.09</v>
      </c>
      <c r="D140" s="14">
        <f t="shared" si="17"/>
        <v>227.27999999999884</v>
      </c>
      <c r="E140" s="14">
        <f t="shared" si="18"/>
        <v>51656.19839999947</v>
      </c>
      <c r="F140" s="14">
        <f t="shared" si="19"/>
        <v>1.1995053781940963</v>
      </c>
    </row>
    <row r="141" spans="1:6" x14ac:dyDescent="0.3">
      <c r="A141" s="15">
        <v>41187</v>
      </c>
      <c r="B141" s="14">
        <v>21904.47</v>
      </c>
      <c r="C141" s="14">
        <f t="shared" si="16"/>
        <v>19172.599000000002</v>
      </c>
      <c r="D141" s="14">
        <f t="shared" si="17"/>
        <v>2731.8709999999992</v>
      </c>
      <c r="E141" s="14">
        <f t="shared" si="18"/>
        <v>7463119.1606409959</v>
      </c>
      <c r="F141" s="14">
        <f t="shared" si="19"/>
        <v>12.471751199640982</v>
      </c>
    </row>
    <row r="142" spans="1:6" x14ac:dyDescent="0.3">
      <c r="A142" s="15">
        <v>41194</v>
      </c>
      <c r="B142" s="14">
        <v>22764.01</v>
      </c>
      <c r="C142" s="14">
        <f t="shared" si="16"/>
        <v>20486.878000000001</v>
      </c>
      <c r="D142" s="14">
        <f t="shared" si="17"/>
        <v>2277.1319999999978</v>
      </c>
      <c r="E142" s="14">
        <f t="shared" si="18"/>
        <v>5185330.1454239897</v>
      </c>
      <c r="F142" s="14">
        <f t="shared" si="19"/>
        <v>10.003211209272873</v>
      </c>
    </row>
    <row r="143" spans="1:6" x14ac:dyDescent="0.3">
      <c r="A143" s="15">
        <v>41201</v>
      </c>
      <c r="B143" s="14">
        <v>24185.27</v>
      </c>
      <c r="C143" s="14">
        <f t="shared" si="16"/>
        <v>21742.907999999999</v>
      </c>
      <c r="D143" s="14">
        <f t="shared" si="17"/>
        <v>2442.362000000001</v>
      </c>
      <c r="E143" s="14">
        <f t="shared" si="18"/>
        <v>5965132.1390440045</v>
      </c>
      <c r="F143" s="14">
        <f t="shared" si="19"/>
        <v>10.098551721771148</v>
      </c>
    </row>
    <row r="144" spans="1:6" x14ac:dyDescent="0.3">
      <c r="A144" s="15">
        <v>41208</v>
      </c>
      <c r="B144" s="14">
        <v>27390.81</v>
      </c>
      <c r="C144" s="14">
        <f t="shared" si="16"/>
        <v>23302.732</v>
      </c>
      <c r="D144" s="14">
        <f t="shared" si="17"/>
        <v>4088.0780000000013</v>
      </c>
      <c r="E144" s="14">
        <f t="shared" si="18"/>
        <v>16712381.73408401</v>
      </c>
      <c r="F144" s="14">
        <f t="shared" si="19"/>
        <v>14.924998567037633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C526-E220-4B87-8723-2281B792326B}">
  <dimension ref="A1:F144"/>
  <sheetViews>
    <sheetView showGridLines="0" topLeftCell="R1" workbookViewId="0">
      <selection activeCell="F1" sqref="F1"/>
    </sheetView>
  </sheetViews>
  <sheetFormatPr defaultColWidth="10.88671875" defaultRowHeight="14.4" x14ac:dyDescent="0.3"/>
  <cols>
    <col min="1" max="1" width="10.44140625" bestFit="1" customWidth="1"/>
    <col min="2" max="2" width="12.21875" bestFit="1" customWidth="1"/>
    <col min="3" max="3" width="20.33203125" bestFit="1" customWidth="1"/>
  </cols>
  <sheetData>
    <row r="1" spans="1:6" x14ac:dyDescent="0.3">
      <c r="A1" s="16" t="s">
        <v>18</v>
      </c>
      <c r="B1" s="16" t="s">
        <v>19</v>
      </c>
      <c r="C1" s="16" t="s">
        <v>32</v>
      </c>
      <c r="D1" s="16" t="s">
        <v>29</v>
      </c>
      <c r="E1" s="16" t="s">
        <v>61</v>
      </c>
      <c r="F1" s="16" t="s">
        <v>31</v>
      </c>
    </row>
    <row r="2" spans="1:6" x14ac:dyDescent="0.3">
      <c r="A2" s="15">
        <v>40214</v>
      </c>
      <c r="B2" s="14">
        <v>24924.5</v>
      </c>
      <c r="C2" s="14"/>
      <c r="D2" s="18">
        <f>AVERAGE(D3:D144)</f>
        <v>5835.7641127753395</v>
      </c>
      <c r="E2" s="18">
        <f>SUM(E3:E144)/(COUNT(E3:E144)-1)</f>
        <v>89694959.209993765</v>
      </c>
      <c r="F2" s="18">
        <f>AVERAGE(F3:F144)</f>
        <v>23.751177808387663</v>
      </c>
    </row>
    <row r="3" spans="1:6" x14ac:dyDescent="0.3">
      <c r="A3" s="15">
        <v>40221</v>
      </c>
      <c r="B3" s="14">
        <v>46039.49</v>
      </c>
      <c r="C3" s="14">
        <f>B2</f>
        <v>24924.5</v>
      </c>
      <c r="D3" s="14">
        <f>ABS(C3-B3)</f>
        <v>21114.989999999998</v>
      </c>
      <c r="E3" s="14">
        <f>POWER(C3-B3,2)</f>
        <v>445842802.70009989</v>
      </c>
      <c r="F3" s="14">
        <f>(D3/B3)*100</f>
        <v>45.862779974322045</v>
      </c>
    </row>
    <row r="4" spans="1:6" x14ac:dyDescent="0.3">
      <c r="A4" s="15">
        <v>40228</v>
      </c>
      <c r="B4" s="14">
        <v>41595.550000000003</v>
      </c>
      <c r="C4" s="14">
        <f>C3+0.5*(B3-C3)</f>
        <v>35481.994999999995</v>
      </c>
      <c r="D4" s="14">
        <f>ABS(C4-B4)</f>
        <v>6113.5550000000076</v>
      </c>
      <c r="E4" s="14">
        <f>POWER(C4-B4,2)</f>
        <v>37375554.738025092</v>
      </c>
      <c r="F4" s="14">
        <f>(D4/B4)*100</f>
        <v>14.697617894221876</v>
      </c>
    </row>
    <row r="5" spans="1:6" x14ac:dyDescent="0.3">
      <c r="A5" s="15">
        <v>40235</v>
      </c>
      <c r="B5" s="14">
        <v>19403.54</v>
      </c>
      <c r="C5" s="14">
        <f t="shared" ref="C5:C68" si="0">C4+0.5*(B4-C4)</f>
        <v>38538.772499999999</v>
      </c>
      <c r="D5" s="14">
        <f t="shared" ref="D5:D68" si="1">ABS(C5-B5)</f>
        <v>19135.232499999998</v>
      </c>
      <c r="E5" s="14">
        <f t="shared" ref="E5:E68" si="2">POWER(C5-B5,2)</f>
        <v>366157122.8290562</v>
      </c>
      <c r="F5" s="14">
        <f t="shared" ref="F5:F68" si="3">(D5/B5)*100</f>
        <v>98.617223970471358</v>
      </c>
    </row>
    <row r="6" spans="1:6" x14ac:dyDescent="0.3">
      <c r="A6" s="15">
        <v>40242</v>
      </c>
      <c r="B6" s="14">
        <v>21827.9</v>
      </c>
      <c r="C6" s="14">
        <f t="shared" si="0"/>
        <v>28971.15625</v>
      </c>
      <c r="D6" s="14">
        <f t="shared" si="1"/>
        <v>7143.2562499999985</v>
      </c>
      <c r="E6" s="14">
        <f t="shared" si="2"/>
        <v>51026109.85316404</v>
      </c>
      <c r="F6" s="14">
        <f t="shared" si="3"/>
        <v>32.725348063716609</v>
      </c>
    </row>
    <row r="7" spans="1:6" x14ac:dyDescent="0.3">
      <c r="A7" s="15">
        <v>40249</v>
      </c>
      <c r="B7" s="14">
        <v>21043.39</v>
      </c>
      <c r="C7" s="14">
        <f t="shared" si="0"/>
        <v>25399.528125000001</v>
      </c>
      <c r="D7" s="14">
        <f t="shared" si="1"/>
        <v>4356.1381250000013</v>
      </c>
      <c r="E7" s="14">
        <f t="shared" si="2"/>
        <v>18975939.364078525</v>
      </c>
      <c r="F7" s="14">
        <f t="shared" si="3"/>
        <v>20.700743202497325</v>
      </c>
    </row>
    <row r="8" spans="1:6" x14ac:dyDescent="0.3">
      <c r="A8" s="15">
        <v>40256</v>
      </c>
      <c r="B8" s="14">
        <v>22136.639999999999</v>
      </c>
      <c r="C8" s="14">
        <f t="shared" si="0"/>
        <v>23221.459062499998</v>
      </c>
      <c r="D8" s="14">
        <f t="shared" si="1"/>
        <v>1084.8190624999988</v>
      </c>
      <c r="E8" s="14">
        <f t="shared" si="2"/>
        <v>1176832.3983633763</v>
      </c>
      <c r="F8" s="14">
        <f t="shared" si="3"/>
        <v>4.9005588133519762</v>
      </c>
    </row>
    <row r="9" spans="1:6" x14ac:dyDescent="0.3">
      <c r="A9" s="15">
        <v>40263</v>
      </c>
      <c r="B9" s="14">
        <v>26229.21</v>
      </c>
      <c r="C9" s="14">
        <f t="shared" si="0"/>
        <v>22679.049531249999</v>
      </c>
      <c r="D9" s="14">
        <f t="shared" si="1"/>
        <v>3550.1604687500003</v>
      </c>
      <c r="E9" s="14">
        <f t="shared" si="2"/>
        <v>12603639.353875222</v>
      </c>
      <c r="F9" s="14">
        <f t="shared" si="3"/>
        <v>13.535140664739808</v>
      </c>
    </row>
    <row r="10" spans="1:6" x14ac:dyDescent="0.3">
      <c r="A10" s="15">
        <v>40270</v>
      </c>
      <c r="B10" s="14">
        <v>57258.43</v>
      </c>
      <c r="C10" s="14">
        <f t="shared" si="0"/>
        <v>24454.129765624999</v>
      </c>
      <c r="D10" s="14">
        <f t="shared" si="1"/>
        <v>32804.300234374998</v>
      </c>
      <c r="E10" s="14">
        <f t="shared" si="2"/>
        <v>1076122113.8670156</v>
      </c>
      <c r="F10" s="14">
        <f t="shared" si="3"/>
        <v>57.291651612478724</v>
      </c>
    </row>
    <row r="11" spans="1:6" x14ac:dyDescent="0.3">
      <c r="A11" s="15">
        <v>40277</v>
      </c>
      <c r="B11" s="14">
        <v>42960.91</v>
      </c>
      <c r="C11" s="14">
        <f t="shared" si="0"/>
        <v>40856.279882812494</v>
      </c>
      <c r="D11" s="14">
        <f t="shared" si="1"/>
        <v>2104.6301171875093</v>
      </c>
      <c r="E11" s="14">
        <f t="shared" si="2"/>
        <v>4429467.9301727088</v>
      </c>
      <c r="F11" s="14">
        <f t="shared" si="3"/>
        <v>4.8989421248002172</v>
      </c>
    </row>
    <row r="12" spans="1:6" x14ac:dyDescent="0.3">
      <c r="A12" s="15">
        <v>40284</v>
      </c>
      <c r="B12" s="14">
        <v>17596.96</v>
      </c>
      <c r="C12" s="14">
        <f t="shared" si="0"/>
        <v>41908.594941406249</v>
      </c>
      <c r="D12" s="14">
        <f t="shared" si="1"/>
        <v>24311.63494140625</v>
      </c>
      <c r="E12" s="14">
        <f t="shared" si="2"/>
        <v>591055593.52420521</v>
      </c>
      <c r="F12" s="14">
        <f t="shared" si="3"/>
        <v>138.15815312080184</v>
      </c>
    </row>
    <row r="13" spans="1:6" x14ac:dyDescent="0.3">
      <c r="A13" s="15">
        <v>40291</v>
      </c>
      <c r="B13" s="14">
        <v>16145.35</v>
      </c>
      <c r="C13" s="14">
        <f t="shared" si="0"/>
        <v>29752.777470703124</v>
      </c>
      <c r="D13" s="14">
        <f t="shared" si="1"/>
        <v>13607.427470703124</v>
      </c>
      <c r="E13" s="14">
        <f t="shared" si="2"/>
        <v>185162082.370446</v>
      </c>
      <c r="F13" s="14">
        <f t="shared" si="3"/>
        <v>84.280783449743254</v>
      </c>
    </row>
    <row r="14" spans="1:6" x14ac:dyDescent="0.3">
      <c r="A14" s="15">
        <v>40298</v>
      </c>
      <c r="B14" s="14">
        <v>16555.11</v>
      </c>
      <c r="C14" s="14">
        <f t="shared" si="0"/>
        <v>22949.063735351563</v>
      </c>
      <c r="D14" s="14">
        <f t="shared" si="1"/>
        <v>6393.9537353515625</v>
      </c>
      <c r="E14" s="14">
        <f t="shared" si="2"/>
        <v>40882644.369816199</v>
      </c>
      <c r="F14" s="14">
        <f t="shared" si="3"/>
        <v>38.622236489830399</v>
      </c>
    </row>
    <row r="15" spans="1:6" x14ac:dyDescent="0.3">
      <c r="A15" s="15">
        <v>40305</v>
      </c>
      <c r="B15" s="14">
        <v>17413.939999999999</v>
      </c>
      <c r="C15" s="14">
        <f t="shared" si="0"/>
        <v>19752.086867675782</v>
      </c>
      <c r="D15" s="14">
        <f t="shared" si="1"/>
        <v>2338.1468676757831</v>
      </c>
      <c r="E15" s="14">
        <f t="shared" si="2"/>
        <v>5466930.7748220759</v>
      </c>
      <c r="F15" s="14">
        <f t="shared" si="3"/>
        <v>13.426868748116643</v>
      </c>
    </row>
    <row r="16" spans="1:6" x14ac:dyDescent="0.3">
      <c r="A16" s="15">
        <v>40312</v>
      </c>
      <c r="B16" s="14">
        <v>18926.740000000002</v>
      </c>
      <c r="C16" s="14">
        <f t="shared" si="0"/>
        <v>18583.013433837892</v>
      </c>
      <c r="D16" s="14">
        <f t="shared" si="1"/>
        <v>343.72656616210952</v>
      </c>
      <c r="E16" s="14">
        <f t="shared" si="2"/>
        <v>118147.95228559505</v>
      </c>
      <c r="F16" s="14">
        <f t="shared" si="3"/>
        <v>1.8160896496814005</v>
      </c>
    </row>
    <row r="17" spans="1:6" x14ac:dyDescent="0.3">
      <c r="A17" s="15">
        <v>40319</v>
      </c>
      <c r="B17" s="14">
        <v>14773.04</v>
      </c>
      <c r="C17" s="14">
        <f t="shared" si="0"/>
        <v>18754.876716918945</v>
      </c>
      <c r="D17" s="14">
        <f t="shared" si="1"/>
        <v>3981.8367169189441</v>
      </c>
      <c r="E17" s="14">
        <f t="shared" si="2"/>
        <v>15855023.640203835</v>
      </c>
      <c r="F17" s="14">
        <f t="shared" si="3"/>
        <v>26.953401039453922</v>
      </c>
    </row>
    <row r="18" spans="1:6" x14ac:dyDescent="0.3">
      <c r="A18" s="15">
        <v>40326</v>
      </c>
      <c r="B18" s="14">
        <v>15580.43</v>
      </c>
      <c r="C18" s="14">
        <f t="shared" si="0"/>
        <v>16763.958358459473</v>
      </c>
      <c r="D18" s="14">
        <f t="shared" si="1"/>
        <v>1183.5283584594727</v>
      </c>
      <c r="E18" s="14">
        <f t="shared" si="2"/>
        <v>1400739.3752777739</v>
      </c>
      <c r="F18" s="14">
        <f t="shared" si="3"/>
        <v>7.5962496443260727</v>
      </c>
    </row>
    <row r="19" spans="1:6" x14ac:dyDescent="0.3">
      <c r="A19" s="15">
        <v>40333</v>
      </c>
      <c r="B19" s="14">
        <v>17558.09</v>
      </c>
      <c r="C19" s="14">
        <f t="shared" si="0"/>
        <v>16172.194179229737</v>
      </c>
      <c r="D19" s="14">
        <f t="shared" si="1"/>
        <v>1385.8958207702635</v>
      </c>
      <c r="E19" s="14">
        <f t="shared" si="2"/>
        <v>1920707.2260284824</v>
      </c>
      <c r="F19" s="14">
        <f t="shared" si="3"/>
        <v>7.8932037640213917</v>
      </c>
    </row>
    <row r="20" spans="1:6" x14ac:dyDescent="0.3">
      <c r="A20" s="15">
        <v>40340</v>
      </c>
      <c r="B20" s="14">
        <v>16637.62</v>
      </c>
      <c r="C20" s="14">
        <f t="shared" si="0"/>
        <v>16865.14208961487</v>
      </c>
      <c r="D20" s="14">
        <f t="shared" si="1"/>
        <v>227.52208961487122</v>
      </c>
      <c r="E20" s="14">
        <f t="shared" si="2"/>
        <v>51766.30126271749</v>
      </c>
      <c r="F20" s="14">
        <f t="shared" si="3"/>
        <v>1.3675158443026783</v>
      </c>
    </row>
    <row r="21" spans="1:6" x14ac:dyDescent="0.3">
      <c r="A21" s="15">
        <v>40347</v>
      </c>
      <c r="B21" s="14">
        <v>16216.27</v>
      </c>
      <c r="C21" s="14">
        <f t="shared" si="0"/>
        <v>16751.381044807436</v>
      </c>
      <c r="D21" s="14">
        <f t="shared" si="1"/>
        <v>535.11104480743597</v>
      </c>
      <c r="E21" s="14">
        <f t="shared" si="2"/>
        <v>286343.83027490578</v>
      </c>
      <c r="F21" s="14">
        <f t="shared" si="3"/>
        <v>3.2998404985082019</v>
      </c>
    </row>
    <row r="22" spans="1:6" x14ac:dyDescent="0.3">
      <c r="A22" s="15">
        <v>40354</v>
      </c>
      <c r="B22" s="14">
        <v>16328.72</v>
      </c>
      <c r="C22" s="14">
        <f t="shared" si="0"/>
        <v>16483.82552240372</v>
      </c>
      <c r="D22" s="14">
        <f t="shared" si="1"/>
        <v>155.1055224037209</v>
      </c>
      <c r="E22" s="14">
        <f t="shared" si="2"/>
        <v>24057.723080131163</v>
      </c>
      <c r="F22" s="14">
        <f t="shared" si="3"/>
        <v>0.94989394394490756</v>
      </c>
    </row>
    <row r="23" spans="1:6" x14ac:dyDescent="0.3">
      <c r="A23" s="15">
        <v>40361</v>
      </c>
      <c r="B23" s="14">
        <v>16333.14</v>
      </c>
      <c r="C23" s="14">
        <f t="shared" si="0"/>
        <v>16406.272761201861</v>
      </c>
      <c r="D23" s="14">
        <f t="shared" si="1"/>
        <v>73.132761201861285</v>
      </c>
      <c r="E23" s="14">
        <f t="shared" si="2"/>
        <v>5348.4007610084673</v>
      </c>
      <c r="F23" s="14">
        <f t="shared" si="3"/>
        <v>0.44775689917469202</v>
      </c>
    </row>
    <row r="24" spans="1:6" x14ac:dyDescent="0.3">
      <c r="A24" s="15">
        <v>40368</v>
      </c>
      <c r="B24" s="14">
        <v>17688.759999999998</v>
      </c>
      <c r="C24" s="14">
        <f t="shared" si="0"/>
        <v>16369.70638060093</v>
      </c>
      <c r="D24" s="14">
        <f t="shared" si="1"/>
        <v>1319.0536193990683</v>
      </c>
      <c r="E24" s="14">
        <f t="shared" si="2"/>
        <v>1739902.4508497822</v>
      </c>
      <c r="F24" s="14">
        <f t="shared" si="3"/>
        <v>7.4570157512401574</v>
      </c>
    </row>
    <row r="25" spans="1:6" x14ac:dyDescent="0.3">
      <c r="A25" s="15">
        <v>40375</v>
      </c>
      <c r="B25" s="14">
        <v>17150.84</v>
      </c>
      <c r="C25" s="14">
        <f t="shared" si="0"/>
        <v>17029.233190300463</v>
      </c>
      <c r="D25" s="14">
        <f t="shared" si="1"/>
        <v>121.60680969953683</v>
      </c>
      <c r="E25" s="14">
        <f t="shared" si="2"/>
        <v>14788.216165299364</v>
      </c>
      <c r="F25" s="14">
        <f t="shared" si="3"/>
        <v>0.70904287894666862</v>
      </c>
    </row>
    <row r="26" spans="1:6" x14ac:dyDescent="0.3">
      <c r="A26" s="15">
        <v>40382</v>
      </c>
      <c r="B26" s="14">
        <v>15360.45</v>
      </c>
      <c r="C26" s="14">
        <f t="shared" si="0"/>
        <v>17090.036595150232</v>
      </c>
      <c r="D26" s="14">
        <f t="shared" si="1"/>
        <v>1729.586595150231</v>
      </c>
      <c r="E26" s="14">
        <f t="shared" si="2"/>
        <v>2991469.7901233691</v>
      </c>
      <c r="F26" s="14">
        <f t="shared" si="3"/>
        <v>11.259999512711092</v>
      </c>
    </row>
    <row r="27" spans="1:6" x14ac:dyDescent="0.3">
      <c r="A27" s="15">
        <v>40389</v>
      </c>
      <c r="B27" s="14">
        <v>15381.82</v>
      </c>
      <c r="C27" s="14">
        <f t="shared" si="0"/>
        <v>16225.243297575116</v>
      </c>
      <c r="D27" s="14">
        <f t="shared" si="1"/>
        <v>843.42329757511652</v>
      </c>
      <c r="E27" s="14">
        <f t="shared" si="2"/>
        <v>711362.85889248352</v>
      </c>
      <c r="F27" s="14">
        <f t="shared" si="3"/>
        <v>5.4832477403526791</v>
      </c>
    </row>
    <row r="28" spans="1:6" x14ac:dyDescent="0.3">
      <c r="A28" s="15">
        <v>40396</v>
      </c>
      <c r="B28" s="14">
        <v>17508.41</v>
      </c>
      <c r="C28" s="14">
        <f t="shared" si="0"/>
        <v>15803.531648787557</v>
      </c>
      <c r="D28" s="14">
        <f t="shared" si="1"/>
        <v>1704.8783512124428</v>
      </c>
      <c r="E28" s="14">
        <f t="shared" si="2"/>
        <v>2906610.1924328576</v>
      </c>
      <c r="F28" s="14">
        <f t="shared" si="3"/>
        <v>9.7374824510760423</v>
      </c>
    </row>
    <row r="29" spans="1:6" x14ac:dyDescent="0.3">
      <c r="A29" s="15">
        <v>40403</v>
      </c>
      <c r="B29" s="14">
        <v>15536.4</v>
      </c>
      <c r="C29" s="14">
        <f t="shared" si="0"/>
        <v>16655.970824393778</v>
      </c>
      <c r="D29" s="14">
        <f t="shared" si="1"/>
        <v>1119.5708243937788</v>
      </c>
      <c r="E29" s="14">
        <f t="shared" si="2"/>
        <v>1253438.8308337654</v>
      </c>
      <c r="F29" s="14">
        <f t="shared" si="3"/>
        <v>7.2061148296502324</v>
      </c>
    </row>
    <row r="30" spans="1:6" x14ac:dyDescent="0.3">
      <c r="A30" s="15">
        <v>40410</v>
      </c>
      <c r="B30" s="14">
        <v>15740.13</v>
      </c>
      <c r="C30" s="14">
        <f t="shared" si="0"/>
        <v>16096.18541219689</v>
      </c>
      <c r="D30" s="14">
        <f t="shared" si="1"/>
        <v>356.05541219689076</v>
      </c>
      <c r="E30" s="14">
        <f t="shared" si="2"/>
        <v>126775.45655469778</v>
      </c>
      <c r="F30" s="14">
        <f t="shared" si="3"/>
        <v>2.2620868582209344</v>
      </c>
    </row>
    <row r="31" spans="1:6" x14ac:dyDescent="0.3">
      <c r="A31" s="15">
        <v>40417</v>
      </c>
      <c r="B31" s="14">
        <v>15793.87</v>
      </c>
      <c r="C31" s="14">
        <f t="shared" si="0"/>
        <v>15918.157706098445</v>
      </c>
      <c r="D31" s="14">
        <f t="shared" si="1"/>
        <v>124.28770609844469</v>
      </c>
      <c r="E31" s="14">
        <f t="shared" si="2"/>
        <v>15447.433887213365</v>
      </c>
      <c r="F31" s="14">
        <f t="shared" si="3"/>
        <v>0.78693636264224454</v>
      </c>
    </row>
    <row r="32" spans="1:6" x14ac:dyDescent="0.3">
      <c r="A32" s="15">
        <v>40424</v>
      </c>
      <c r="B32" s="14">
        <v>16241.78</v>
      </c>
      <c r="C32" s="14">
        <f t="shared" si="0"/>
        <v>15856.013853049222</v>
      </c>
      <c r="D32" s="14">
        <f t="shared" si="1"/>
        <v>385.76614695077842</v>
      </c>
      <c r="E32" s="14">
        <f t="shared" si="2"/>
        <v>148815.52013324958</v>
      </c>
      <c r="F32" s="14">
        <f t="shared" si="3"/>
        <v>2.375146978661073</v>
      </c>
    </row>
    <row r="33" spans="1:6" x14ac:dyDescent="0.3">
      <c r="A33" s="15">
        <v>40431</v>
      </c>
      <c r="B33" s="14">
        <v>18194.740000000002</v>
      </c>
      <c r="C33" s="14">
        <f t="shared" si="0"/>
        <v>16048.896926524612</v>
      </c>
      <c r="D33" s="14">
        <f t="shared" si="1"/>
        <v>2145.8430734753892</v>
      </c>
      <c r="E33" s="14">
        <f t="shared" si="2"/>
        <v>4604642.4959823051</v>
      </c>
      <c r="F33" s="14">
        <f t="shared" si="3"/>
        <v>11.793755082377594</v>
      </c>
    </row>
    <row r="34" spans="1:6" x14ac:dyDescent="0.3">
      <c r="A34" s="15">
        <v>40438</v>
      </c>
      <c r="B34" s="14">
        <v>19354.23</v>
      </c>
      <c r="C34" s="14">
        <f t="shared" si="0"/>
        <v>17121.818463262309</v>
      </c>
      <c r="D34" s="14">
        <f t="shared" si="1"/>
        <v>2232.4115367376908</v>
      </c>
      <c r="E34" s="14">
        <f t="shared" si="2"/>
        <v>4983661.2693595383</v>
      </c>
      <c r="F34" s="14">
        <f t="shared" si="3"/>
        <v>11.534489032824819</v>
      </c>
    </row>
    <row r="35" spans="1:6" x14ac:dyDescent="0.3">
      <c r="A35" s="15">
        <v>40445</v>
      </c>
      <c r="B35" s="14">
        <v>18122.52</v>
      </c>
      <c r="C35" s="14">
        <f t="shared" si="0"/>
        <v>18238.024231631156</v>
      </c>
      <c r="D35" s="14">
        <f t="shared" si="1"/>
        <v>115.50423163115556</v>
      </c>
      <c r="E35" s="14">
        <f t="shared" si="2"/>
        <v>13341.227524703638</v>
      </c>
      <c r="F35" s="14">
        <f t="shared" si="3"/>
        <v>0.63735193356749253</v>
      </c>
    </row>
    <row r="36" spans="1:6" x14ac:dyDescent="0.3">
      <c r="A36" s="15">
        <v>40452</v>
      </c>
      <c r="B36" s="14">
        <v>20094.189999999999</v>
      </c>
      <c r="C36" s="14">
        <f t="shared" si="0"/>
        <v>18180.272115815576</v>
      </c>
      <c r="D36" s="14">
        <f t="shared" si="1"/>
        <v>1913.9178841844223</v>
      </c>
      <c r="E36" s="14">
        <f t="shared" si="2"/>
        <v>3663081.6674009757</v>
      </c>
      <c r="F36" s="14">
        <f t="shared" si="3"/>
        <v>9.5247326923076887</v>
      </c>
    </row>
    <row r="37" spans="1:6" x14ac:dyDescent="0.3">
      <c r="A37" s="15">
        <v>40459</v>
      </c>
      <c r="B37" s="14">
        <v>23388.03</v>
      </c>
      <c r="C37" s="14">
        <f t="shared" si="0"/>
        <v>19137.231057907789</v>
      </c>
      <c r="D37" s="14">
        <f t="shared" si="1"/>
        <v>4250.7989420922095</v>
      </c>
      <c r="E37" s="14">
        <f t="shared" si="2"/>
        <v>18069291.646092247</v>
      </c>
      <c r="F37" s="14">
        <f t="shared" si="3"/>
        <v>18.175104709940126</v>
      </c>
    </row>
    <row r="38" spans="1:6" x14ac:dyDescent="0.3">
      <c r="A38" s="15">
        <v>40466</v>
      </c>
      <c r="B38" s="14">
        <v>26978.34</v>
      </c>
      <c r="C38" s="14">
        <f t="shared" si="0"/>
        <v>21262.630528953894</v>
      </c>
      <c r="D38" s="14">
        <f t="shared" si="1"/>
        <v>5715.709471046106</v>
      </c>
      <c r="E38" s="14">
        <f t="shared" si="2"/>
        <v>32669334.757406157</v>
      </c>
      <c r="F38" s="14">
        <f t="shared" si="3"/>
        <v>21.186290450213416</v>
      </c>
    </row>
    <row r="39" spans="1:6" x14ac:dyDescent="0.3">
      <c r="A39" s="15">
        <v>40473</v>
      </c>
      <c r="B39" s="14">
        <v>25543.040000000001</v>
      </c>
      <c r="C39" s="14">
        <f t="shared" si="0"/>
        <v>24120.485264476949</v>
      </c>
      <c r="D39" s="14">
        <f t="shared" si="1"/>
        <v>1422.5547355230519</v>
      </c>
      <c r="E39" s="14">
        <f t="shared" si="2"/>
        <v>2023661.9755590602</v>
      </c>
      <c r="F39" s="14">
        <f t="shared" si="3"/>
        <v>5.5692460080047326</v>
      </c>
    </row>
    <row r="40" spans="1:6" x14ac:dyDescent="0.3">
      <c r="A40" s="15">
        <v>40480</v>
      </c>
      <c r="B40" s="14">
        <v>38640.93</v>
      </c>
      <c r="C40" s="14">
        <f t="shared" si="0"/>
        <v>24831.762632238475</v>
      </c>
      <c r="D40" s="14">
        <f t="shared" si="1"/>
        <v>13809.167367761525</v>
      </c>
      <c r="E40" s="14">
        <f t="shared" si="2"/>
        <v>190693103.39084977</v>
      </c>
      <c r="F40" s="14">
        <f t="shared" si="3"/>
        <v>35.737150652847966</v>
      </c>
    </row>
    <row r="41" spans="1:6" x14ac:dyDescent="0.3">
      <c r="A41" s="15">
        <v>40487</v>
      </c>
      <c r="B41" s="14">
        <v>34238.879999999997</v>
      </c>
      <c r="C41" s="14">
        <f t="shared" si="0"/>
        <v>31736.346316119238</v>
      </c>
      <c r="D41" s="14">
        <f t="shared" si="1"/>
        <v>2502.5336838807598</v>
      </c>
      <c r="E41" s="14">
        <f t="shared" si="2"/>
        <v>6262674.8389578061</v>
      </c>
      <c r="F41" s="14">
        <f t="shared" si="3"/>
        <v>7.3090407276194789</v>
      </c>
    </row>
    <row r="42" spans="1:6" x14ac:dyDescent="0.3">
      <c r="A42" s="15">
        <v>40494</v>
      </c>
      <c r="B42" s="14">
        <v>19549.39</v>
      </c>
      <c r="C42" s="14">
        <f t="shared" si="0"/>
        <v>32987.613158059619</v>
      </c>
      <c r="D42" s="14">
        <f t="shared" si="1"/>
        <v>13438.22315805962</v>
      </c>
      <c r="E42" s="14">
        <f t="shared" si="2"/>
        <v>180585841.64580986</v>
      </c>
      <c r="F42" s="14">
        <f t="shared" si="3"/>
        <v>68.739859187727191</v>
      </c>
    </row>
    <row r="43" spans="1:6" x14ac:dyDescent="0.3">
      <c r="A43" s="15">
        <v>40501</v>
      </c>
      <c r="B43" s="14">
        <v>19552.84</v>
      </c>
      <c r="C43" s="14">
        <f t="shared" si="0"/>
        <v>26268.501579029809</v>
      </c>
      <c r="D43" s="14">
        <f t="shared" si="1"/>
        <v>6715.6615790298092</v>
      </c>
      <c r="E43" s="14">
        <f t="shared" si="2"/>
        <v>45100110.444057152</v>
      </c>
      <c r="F43" s="14">
        <f t="shared" si="3"/>
        <v>34.346220697503838</v>
      </c>
    </row>
    <row r="44" spans="1:6" x14ac:dyDescent="0.3">
      <c r="A44" s="15">
        <v>40508</v>
      </c>
      <c r="B44" s="14">
        <v>18820.29</v>
      </c>
      <c r="C44" s="14">
        <f t="shared" si="0"/>
        <v>22910.670789514905</v>
      </c>
      <c r="D44" s="14">
        <f t="shared" si="1"/>
        <v>4090.3807895149039</v>
      </c>
      <c r="E44" s="14">
        <f t="shared" si="2"/>
        <v>16731215.003232569</v>
      </c>
      <c r="F44" s="14">
        <f t="shared" si="3"/>
        <v>21.733888210622172</v>
      </c>
    </row>
    <row r="45" spans="1:6" x14ac:dyDescent="0.3">
      <c r="A45" s="15">
        <v>40515</v>
      </c>
      <c r="B45" s="14">
        <v>22517.56</v>
      </c>
      <c r="C45" s="14">
        <f t="shared" si="0"/>
        <v>20865.480394757455</v>
      </c>
      <c r="D45" s="14">
        <f t="shared" si="1"/>
        <v>1652.0796052425467</v>
      </c>
      <c r="E45" s="14">
        <f t="shared" si="2"/>
        <v>2729367.0220583687</v>
      </c>
      <c r="F45" s="14">
        <f t="shared" si="3"/>
        <v>7.3368500194627959</v>
      </c>
    </row>
    <row r="46" spans="1:6" x14ac:dyDescent="0.3">
      <c r="A46" s="15">
        <v>40522</v>
      </c>
      <c r="B46" s="14">
        <v>31497.65</v>
      </c>
      <c r="C46" s="14">
        <f t="shared" si="0"/>
        <v>21691.520197378726</v>
      </c>
      <c r="D46" s="14">
        <f t="shared" si="1"/>
        <v>9806.1298026212753</v>
      </c>
      <c r="E46" s="14">
        <f t="shared" si="2"/>
        <v>96160181.705857173</v>
      </c>
      <c r="F46" s="14">
        <f t="shared" si="3"/>
        <v>31.132893414655616</v>
      </c>
    </row>
    <row r="47" spans="1:6" x14ac:dyDescent="0.3">
      <c r="A47" s="15">
        <v>40529</v>
      </c>
      <c r="B47" s="14">
        <v>44912.86</v>
      </c>
      <c r="C47" s="14">
        <f t="shared" si="0"/>
        <v>26594.585098689364</v>
      </c>
      <c r="D47" s="14">
        <f t="shared" si="1"/>
        <v>18318.274901310637</v>
      </c>
      <c r="E47" s="14">
        <f t="shared" si="2"/>
        <v>335559195.3599872</v>
      </c>
      <c r="F47" s="14">
        <f t="shared" si="3"/>
        <v>40.786257880951325</v>
      </c>
    </row>
    <row r="48" spans="1:6" x14ac:dyDescent="0.3">
      <c r="A48" s="15">
        <v>40536</v>
      </c>
      <c r="B48" s="14">
        <v>55931.23</v>
      </c>
      <c r="C48" s="14">
        <f t="shared" si="0"/>
        <v>35753.722549344682</v>
      </c>
      <c r="D48" s="14">
        <f t="shared" si="1"/>
        <v>20177.507450655321</v>
      </c>
      <c r="E48" s="14">
        <f t="shared" si="2"/>
        <v>407131806.921251</v>
      </c>
      <c r="F48" s="14">
        <f t="shared" si="3"/>
        <v>36.075565387450482</v>
      </c>
    </row>
    <row r="49" spans="1:6" x14ac:dyDescent="0.3">
      <c r="A49" s="15">
        <v>40543</v>
      </c>
      <c r="B49" s="14">
        <v>19124.580000000002</v>
      </c>
      <c r="C49" s="14">
        <f t="shared" si="0"/>
        <v>45842.476274672343</v>
      </c>
      <c r="D49" s="14">
        <f t="shared" si="1"/>
        <v>26717.896274672341</v>
      </c>
      <c r="E49" s="14">
        <f t="shared" si="2"/>
        <v>713845981.34415019</v>
      </c>
      <c r="F49" s="14">
        <f t="shared" si="3"/>
        <v>139.70448644975386</v>
      </c>
    </row>
    <row r="50" spans="1:6" x14ac:dyDescent="0.3">
      <c r="A50" s="15">
        <v>40550</v>
      </c>
      <c r="B50" s="14">
        <v>15984.24</v>
      </c>
      <c r="C50" s="14">
        <f t="shared" si="0"/>
        <v>32483.528137336172</v>
      </c>
      <c r="D50" s="14">
        <f t="shared" si="1"/>
        <v>16499.288137336174</v>
      </c>
      <c r="E50" s="14">
        <f t="shared" si="2"/>
        <v>272226509.0388422</v>
      </c>
      <c r="F50" s="14">
        <f t="shared" si="3"/>
        <v>103.22222474972958</v>
      </c>
    </row>
    <row r="51" spans="1:6" x14ac:dyDescent="0.3">
      <c r="A51" s="15">
        <v>40557</v>
      </c>
      <c r="B51" s="14">
        <v>17359.7</v>
      </c>
      <c r="C51" s="14">
        <f t="shared" si="0"/>
        <v>24233.884068668085</v>
      </c>
      <c r="D51" s="14">
        <f t="shared" si="1"/>
        <v>6874.1840686680844</v>
      </c>
      <c r="E51" s="14">
        <f t="shared" si="2"/>
        <v>47254406.609930098</v>
      </c>
      <c r="F51" s="14">
        <f t="shared" si="3"/>
        <v>39.598518803136486</v>
      </c>
    </row>
    <row r="52" spans="1:6" x14ac:dyDescent="0.3">
      <c r="A52" s="15">
        <v>40564</v>
      </c>
      <c r="B52" s="14">
        <v>17341.47</v>
      </c>
      <c r="C52" s="14">
        <f t="shared" si="0"/>
        <v>20796.792034334045</v>
      </c>
      <c r="D52" s="14">
        <f t="shared" si="1"/>
        <v>3455.3220343340436</v>
      </c>
      <c r="E52" s="14">
        <f t="shared" si="2"/>
        <v>11939250.360954354</v>
      </c>
      <c r="F52" s="14">
        <f t="shared" si="3"/>
        <v>19.925196850866989</v>
      </c>
    </row>
    <row r="53" spans="1:6" x14ac:dyDescent="0.3">
      <c r="A53" s="15">
        <v>40571</v>
      </c>
      <c r="B53" s="14">
        <v>18461.18</v>
      </c>
      <c r="C53" s="14">
        <f t="shared" si="0"/>
        <v>19069.131017167023</v>
      </c>
      <c r="D53" s="14">
        <f t="shared" si="1"/>
        <v>607.95101716702266</v>
      </c>
      <c r="E53" s="14">
        <f t="shared" si="2"/>
        <v>369604.43927441747</v>
      </c>
      <c r="F53" s="14">
        <f t="shared" si="3"/>
        <v>3.2931319513000936</v>
      </c>
    </row>
    <row r="54" spans="1:6" x14ac:dyDescent="0.3">
      <c r="A54" s="15">
        <v>40578</v>
      </c>
      <c r="B54" s="14">
        <v>21665.759999999998</v>
      </c>
      <c r="C54" s="14">
        <f t="shared" si="0"/>
        <v>18765.155508583513</v>
      </c>
      <c r="D54" s="14">
        <f t="shared" si="1"/>
        <v>2900.604491416485</v>
      </c>
      <c r="E54" s="14">
        <f t="shared" si="2"/>
        <v>8413506.4156254847</v>
      </c>
      <c r="F54" s="14">
        <f t="shared" si="3"/>
        <v>13.387965579866504</v>
      </c>
    </row>
    <row r="55" spans="1:6" x14ac:dyDescent="0.3">
      <c r="A55" s="15">
        <v>40585</v>
      </c>
      <c r="B55" s="14">
        <v>37887.17</v>
      </c>
      <c r="C55" s="14">
        <f t="shared" si="0"/>
        <v>20215.457754291754</v>
      </c>
      <c r="D55" s="14">
        <f t="shared" si="1"/>
        <v>17671.712245708244</v>
      </c>
      <c r="E55" s="14">
        <f t="shared" si="2"/>
        <v>312289413.69511473</v>
      </c>
      <c r="F55" s="14">
        <f t="shared" si="3"/>
        <v>46.642998792752913</v>
      </c>
    </row>
    <row r="56" spans="1:6" x14ac:dyDescent="0.3">
      <c r="A56" s="15">
        <v>40592</v>
      </c>
      <c r="B56" s="14">
        <v>46845.87</v>
      </c>
      <c r="C56" s="14">
        <f t="shared" si="0"/>
        <v>29051.313877145876</v>
      </c>
      <c r="D56" s="14">
        <f t="shared" si="1"/>
        <v>17794.556122854126</v>
      </c>
      <c r="E56" s="14">
        <f t="shared" si="2"/>
        <v>316646227.60940528</v>
      </c>
      <c r="F56" s="14">
        <f t="shared" si="3"/>
        <v>37.98532532932812</v>
      </c>
    </row>
    <row r="57" spans="1:6" x14ac:dyDescent="0.3">
      <c r="A57" s="15">
        <v>40599</v>
      </c>
      <c r="B57" s="14">
        <v>19363.830000000002</v>
      </c>
      <c r="C57" s="14">
        <f t="shared" si="0"/>
        <v>37948.591938572936</v>
      </c>
      <c r="D57" s="14">
        <f t="shared" si="1"/>
        <v>18584.761938572934</v>
      </c>
      <c r="E57" s="14">
        <f t="shared" si="2"/>
        <v>345393376.31342918</v>
      </c>
      <c r="F57" s="14">
        <f t="shared" si="3"/>
        <v>95.976684047385945</v>
      </c>
    </row>
    <row r="58" spans="1:6" x14ac:dyDescent="0.3">
      <c r="A58" s="15">
        <v>40606</v>
      </c>
      <c r="B58" s="14">
        <v>20327.61</v>
      </c>
      <c r="C58" s="14">
        <f t="shared" si="0"/>
        <v>28656.210969286469</v>
      </c>
      <c r="D58" s="14">
        <f t="shared" si="1"/>
        <v>8328.6009692864682</v>
      </c>
      <c r="E58" s="14">
        <f t="shared" si="2"/>
        <v>69365594.105599493</v>
      </c>
      <c r="F58" s="14">
        <f t="shared" si="3"/>
        <v>40.971865208386369</v>
      </c>
    </row>
    <row r="59" spans="1:6" x14ac:dyDescent="0.3">
      <c r="A59" s="15">
        <v>40613</v>
      </c>
      <c r="B59" s="14">
        <v>21280.400000000001</v>
      </c>
      <c r="C59" s="14">
        <f t="shared" si="0"/>
        <v>24491.910484643235</v>
      </c>
      <c r="D59" s="14">
        <f t="shared" si="1"/>
        <v>3211.5104846432332</v>
      </c>
      <c r="E59" s="14">
        <f t="shared" si="2"/>
        <v>10313799.592973415</v>
      </c>
      <c r="F59" s="14">
        <f t="shared" si="3"/>
        <v>15.091400935335958</v>
      </c>
    </row>
    <row r="60" spans="1:6" x14ac:dyDescent="0.3">
      <c r="A60" s="15">
        <v>40620</v>
      </c>
      <c r="B60" s="14">
        <v>20334.23</v>
      </c>
      <c r="C60" s="14">
        <f t="shared" si="0"/>
        <v>22886.15524232162</v>
      </c>
      <c r="D60" s="14">
        <f t="shared" si="1"/>
        <v>2551.9252423216203</v>
      </c>
      <c r="E60" s="14">
        <f t="shared" si="2"/>
        <v>6512322.4423982603</v>
      </c>
      <c r="F60" s="14">
        <f t="shared" si="3"/>
        <v>12.549898581463967</v>
      </c>
    </row>
    <row r="61" spans="1:6" x14ac:dyDescent="0.3">
      <c r="A61" s="15">
        <v>40627</v>
      </c>
      <c r="B61" s="14">
        <v>20881.099999999999</v>
      </c>
      <c r="C61" s="14">
        <f t="shared" si="0"/>
        <v>21610.192621160808</v>
      </c>
      <c r="D61" s="14">
        <f t="shared" si="1"/>
        <v>729.09262116080936</v>
      </c>
      <c r="E61" s="14">
        <f t="shared" si="2"/>
        <v>531576.05023113952</v>
      </c>
      <c r="F61" s="14">
        <f t="shared" si="3"/>
        <v>3.4916389517832367</v>
      </c>
    </row>
    <row r="62" spans="1:6" x14ac:dyDescent="0.3">
      <c r="A62" s="15">
        <v>40634</v>
      </c>
      <c r="B62" s="14">
        <v>20398.09</v>
      </c>
      <c r="C62" s="14">
        <f t="shared" si="0"/>
        <v>21245.646310580403</v>
      </c>
      <c r="D62" s="14">
        <f t="shared" si="1"/>
        <v>847.55631058040308</v>
      </c>
      <c r="E62" s="14">
        <f t="shared" si="2"/>
        <v>718351.6996046647</v>
      </c>
      <c r="F62" s="14">
        <f t="shared" si="3"/>
        <v>4.1550768262146267</v>
      </c>
    </row>
    <row r="63" spans="1:6" x14ac:dyDescent="0.3">
      <c r="A63" s="15">
        <v>40641</v>
      </c>
      <c r="B63" s="14">
        <v>23873.79</v>
      </c>
      <c r="C63" s="14">
        <f t="shared" si="0"/>
        <v>20821.868155290202</v>
      </c>
      <c r="D63" s="14">
        <f t="shared" si="1"/>
        <v>3051.9218447097992</v>
      </c>
      <c r="E63" s="14">
        <f t="shared" si="2"/>
        <v>9314226.9462168645</v>
      </c>
      <c r="F63" s="14">
        <f t="shared" si="3"/>
        <v>12.783566600484461</v>
      </c>
    </row>
    <row r="64" spans="1:6" x14ac:dyDescent="0.3">
      <c r="A64" s="15">
        <v>40648</v>
      </c>
      <c r="B64" s="14">
        <v>28762.37</v>
      </c>
      <c r="C64" s="14">
        <f t="shared" si="0"/>
        <v>22347.829077645103</v>
      </c>
      <c r="D64" s="14">
        <f t="shared" si="1"/>
        <v>6414.5409223548959</v>
      </c>
      <c r="E64" s="14">
        <f t="shared" si="2"/>
        <v>41146335.244565599</v>
      </c>
      <c r="F64" s="14">
        <f t="shared" si="3"/>
        <v>22.301851072616394</v>
      </c>
    </row>
    <row r="65" spans="1:6" x14ac:dyDescent="0.3">
      <c r="A65" s="15">
        <v>40655</v>
      </c>
      <c r="B65" s="14">
        <v>50510.31</v>
      </c>
      <c r="C65" s="14">
        <f t="shared" si="0"/>
        <v>25555.099538822549</v>
      </c>
      <c r="D65" s="14">
        <f t="shared" si="1"/>
        <v>24955.210461177448</v>
      </c>
      <c r="E65" s="14">
        <f t="shared" si="2"/>
        <v>622762529.16166031</v>
      </c>
      <c r="F65" s="14">
        <f t="shared" si="3"/>
        <v>49.406171653227723</v>
      </c>
    </row>
    <row r="66" spans="1:6" x14ac:dyDescent="0.3">
      <c r="A66" s="15">
        <v>40662</v>
      </c>
      <c r="B66" s="14">
        <v>41512.39</v>
      </c>
      <c r="C66" s="14">
        <f t="shared" si="0"/>
        <v>38032.70476941127</v>
      </c>
      <c r="D66" s="14">
        <f t="shared" si="1"/>
        <v>3479.6852305887296</v>
      </c>
      <c r="E66" s="14">
        <f t="shared" si="2"/>
        <v>12108209.30397734</v>
      </c>
      <c r="F66" s="14">
        <f t="shared" si="3"/>
        <v>8.3822811227894363</v>
      </c>
    </row>
    <row r="67" spans="1:6" x14ac:dyDescent="0.3">
      <c r="A67" s="15">
        <v>40669</v>
      </c>
      <c r="B67" s="14">
        <v>20138.189999999999</v>
      </c>
      <c r="C67" s="14">
        <f t="shared" si="0"/>
        <v>39772.547384705635</v>
      </c>
      <c r="D67" s="14">
        <f t="shared" si="1"/>
        <v>19634.357384705636</v>
      </c>
      <c r="E67" s="14">
        <f t="shared" si="2"/>
        <v>385507989.91034472</v>
      </c>
      <c r="F67" s="14">
        <f t="shared" si="3"/>
        <v>97.498123638249695</v>
      </c>
    </row>
    <row r="68" spans="1:6" x14ac:dyDescent="0.3">
      <c r="A68" s="15">
        <v>40676</v>
      </c>
      <c r="B68" s="14">
        <v>17235.150000000001</v>
      </c>
      <c r="C68" s="14">
        <f t="shared" si="0"/>
        <v>29955.368692352815</v>
      </c>
      <c r="D68" s="14">
        <f t="shared" si="1"/>
        <v>12720.218692352813</v>
      </c>
      <c r="E68" s="14">
        <f t="shared" si="2"/>
        <v>161803963.58128193</v>
      </c>
      <c r="F68" s="14">
        <f t="shared" si="3"/>
        <v>73.803933776919919</v>
      </c>
    </row>
    <row r="69" spans="1:6" x14ac:dyDescent="0.3">
      <c r="A69" s="15">
        <v>40683</v>
      </c>
      <c r="B69" s="14">
        <v>15136.78</v>
      </c>
      <c r="C69" s="14">
        <f t="shared" ref="C69:C132" si="4">C68+0.5*(B68-C68)</f>
        <v>23595.259346176408</v>
      </c>
      <c r="D69" s="14">
        <f t="shared" ref="D69:D132" si="5">ABS(C69-B69)</f>
        <v>8458.4793461764075</v>
      </c>
      <c r="E69" s="14">
        <f t="shared" ref="E69:E132" si="6">POWER(C69-B69,2)</f>
        <v>71545872.849692866</v>
      </c>
      <c r="F69" s="14">
        <f t="shared" ref="F69:F132" si="7">(D69/B69)*100</f>
        <v>55.880308402291675</v>
      </c>
    </row>
    <row r="70" spans="1:6" x14ac:dyDescent="0.3">
      <c r="A70" s="15">
        <v>40690</v>
      </c>
      <c r="B70" s="14">
        <v>15741.6</v>
      </c>
      <c r="C70" s="14">
        <f t="shared" si="4"/>
        <v>19366.019673088205</v>
      </c>
      <c r="D70" s="14">
        <f t="shared" si="5"/>
        <v>3624.4196730882049</v>
      </c>
      <c r="E70" s="14">
        <f t="shared" si="6"/>
        <v>13136417.966668811</v>
      </c>
      <c r="F70" s="14">
        <f t="shared" si="7"/>
        <v>23.024468116889039</v>
      </c>
    </row>
    <row r="71" spans="1:6" x14ac:dyDescent="0.3">
      <c r="A71" s="15">
        <v>40697</v>
      </c>
      <c r="B71" s="14">
        <v>16434.150000000001</v>
      </c>
      <c r="C71" s="14">
        <f t="shared" si="4"/>
        <v>17553.809836544104</v>
      </c>
      <c r="D71" s="14">
        <f t="shared" si="5"/>
        <v>1119.6598365441023</v>
      </c>
      <c r="E71" s="14">
        <f t="shared" si="6"/>
        <v>1253638.1495699659</v>
      </c>
      <c r="F71" s="14">
        <f t="shared" si="7"/>
        <v>6.813007283882051</v>
      </c>
    </row>
    <row r="72" spans="1:6" x14ac:dyDescent="0.3">
      <c r="A72" s="15">
        <v>40704</v>
      </c>
      <c r="B72" s="14">
        <v>15883.52</v>
      </c>
      <c r="C72" s="14">
        <f t="shared" si="4"/>
        <v>16993.979918272053</v>
      </c>
      <c r="D72" s="14">
        <f t="shared" si="5"/>
        <v>1110.4599182720522</v>
      </c>
      <c r="E72" s="14">
        <f t="shared" si="6"/>
        <v>1233121.2300887727</v>
      </c>
      <c r="F72" s="14">
        <f t="shared" si="7"/>
        <v>6.9912709416555776</v>
      </c>
    </row>
    <row r="73" spans="1:6" x14ac:dyDescent="0.3">
      <c r="A73" s="15">
        <v>40711</v>
      </c>
      <c r="B73" s="14">
        <v>14978.09</v>
      </c>
      <c r="C73" s="14">
        <f t="shared" si="4"/>
        <v>16438.749959136025</v>
      </c>
      <c r="D73" s="14">
        <f t="shared" si="5"/>
        <v>1460.6599591360246</v>
      </c>
      <c r="E73" s="14">
        <f t="shared" si="6"/>
        <v>2133527.5162232528</v>
      </c>
      <c r="F73" s="14">
        <f t="shared" si="7"/>
        <v>9.7519774493011102</v>
      </c>
    </row>
    <row r="74" spans="1:6" x14ac:dyDescent="0.3">
      <c r="A74" s="15">
        <v>40718</v>
      </c>
      <c r="B74" s="14">
        <v>15682.81</v>
      </c>
      <c r="C74" s="14">
        <f t="shared" si="4"/>
        <v>15708.419979568012</v>
      </c>
      <c r="D74" s="14">
        <f t="shared" si="5"/>
        <v>25.609979568012932</v>
      </c>
      <c r="E74" s="14">
        <f t="shared" si="6"/>
        <v>655.87105347403985</v>
      </c>
      <c r="F74" s="14">
        <f t="shared" si="7"/>
        <v>0.16329968652309715</v>
      </c>
    </row>
    <row r="75" spans="1:6" x14ac:dyDescent="0.3">
      <c r="A75" s="15">
        <v>40725</v>
      </c>
      <c r="B75" s="14">
        <v>15363.5</v>
      </c>
      <c r="C75" s="14">
        <f t="shared" si="4"/>
        <v>15695.614989784006</v>
      </c>
      <c r="D75" s="14">
        <f t="shared" si="5"/>
        <v>332.11498978400596</v>
      </c>
      <c r="E75" s="14">
        <f t="shared" si="6"/>
        <v>110300.36643923038</v>
      </c>
      <c r="F75" s="14">
        <f t="shared" si="7"/>
        <v>2.161714386591636</v>
      </c>
    </row>
    <row r="76" spans="1:6" x14ac:dyDescent="0.3">
      <c r="A76" s="15">
        <v>40732</v>
      </c>
      <c r="B76" s="14">
        <v>16148.87</v>
      </c>
      <c r="C76" s="14">
        <f t="shared" si="4"/>
        <v>15529.557494892004</v>
      </c>
      <c r="D76" s="14">
        <f t="shared" si="5"/>
        <v>619.31250510799691</v>
      </c>
      <c r="E76" s="14">
        <f t="shared" si="6"/>
        <v>383547.9789831427</v>
      </c>
      <c r="F76" s="14">
        <f t="shared" si="7"/>
        <v>3.8350206863266401</v>
      </c>
    </row>
    <row r="77" spans="1:6" x14ac:dyDescent="0.3">
      <c r="A77" s="15">
        <v>40739</v>
      </c>
      <c r="B77" s="14">
        <v>15654.85</v>
      </c>
      <c r="C77" s="14">
        <f t="shared" si="4"/>
        <v>15839.213747446003</v>
      </c>
      <c r="D77" s="14">
        <f t="shared" si="5"/>
        <v>184.36374744600289</v>
      </c>
      <c r="E77" s="14">
        <f t="shared" si="6"/>
        <v>33989.991372333534</v>
      </c>
      <c r="F77" s="14">
        <f t="shared" si="7"/>
        <v>1.177678147321775</v>
      </c>
    </row>
    <row r="78" spans="1:6" x14ac:dyDescent="0.3">
      <c r="A78" s="15">
        <v>40746</v>
      </c>
      <c r="B78" s="14">
        <v>15766.6</v>
      </c>
      <c r="C78" s="14">
        <f t="shared" si="4"/>
        <v>15747.031873723001</v>
      </c>
      <c r="D78" s="14">
        <f t="shared" si="5"/>
        <v>19.568126276999465</v>
      </c>
      <c r="E78" s="14">
        <f t="shared" si="6"/>
        <v>382.91156599259693</v>
      </c>
      <c r="F78" s="14">
        <f t="shared" si="7"/>
        <v>0.12411126226960451</v>
      </c>
    </row>
    <row r="79" spans="1:6" x14ac:dyDescent="0.3">
      <c r="A79" s="15">
        <v>40753</v>
      </c>
      <c r="B79" s="14">
        <v>15922.41</v>
      </c>
      <c r="C79" s="14">
        <f t="shared" si="4"/>
        <v>15756.815936861502</v>
      </c>
      <c r="D79" s="14">
        <f t="shared" si="5"/>
        <v>165.59406313849831</v>
      </c>
      <c r="E79" s="14">
        <f t="shared" si="6"/>
        <v>27421.393746716967</v>
      </c>
      <c r="F79" s="14">
        <f t="shared" si="7"/>
        <v>1.040006275045664</v>
      </c>
    </row>
    <row r="80" spans="1:6" x14ac:dyDescent="0.3">
      <c r="A80" s="15">
        <v>40760</v>
      </c>
      <c r="B80" s="14">
        <v>15295.55</v>
      </c>
      <c r="C80" s="14">
        <f t="shared" si="4"/>
        <v>15839.612968430751</v>
      </c>
      <c r="D80" s="14">
        <f t="shared" si="5"/>
        <v>544.06296843075143</v>
      </c>
      <c r="E80" s="14">
        <f t="shared" si="6"/>
        <v>296004.51361768082</v>
      </c>
      <c r="F80" s="14">
        <f t="shared" si="7"/>
        <v>3.5570016666988202</v>
      </c>
    </row>
    <row r="81" spans="1:6" x14ac:dyDescent="0.3">
      <c r="A81" s="15">
        <v>40767</v>
      </c>
      <c r="B81" s="14">
        <v>14539.79</v>
      </c>
      <c r="C81" s="14">
        <f t="shared" si="4"/>
        <v>15567.581484215374</v>
      </c>
      <c r="D81" s="14">
        <f t="shared" si="5"/>
        <v>1027.7914842153732</v>
      </c>
      <c r="E81" s="14">
        <f t="shared" si="6"/>
        <v>1056355.3350256397</v>
      </c>
      <c r="F81" s="14">
        <f t="shared" si="7"/>
        <v>7.0688193173035723</v>
      </c>
    </row>
    <row r="82" spans="1:6" x14ac:dyDescent="0.3">
      <c r="A82" s="15">
        <v>40774</v>
      </c>
      <c r="B82" s="14">
        <v>14689.24</v>
      </c>
      <c r="C82" s="14">
        <f t="shared" si="4"/>
        <v>15053.685742107687</v>
      </c>
      <c r="D82" s="14">
        <f t="shared" si="5"/>
        <v>364.44574210768769</v>
      </c>
      <c r="E82" s="14">
        <f t="shared" si="6"/>
        <v>132820.6989404232</v>
      </c>
      <c r="F82" s="14">
        <f t="shared" si="7"/>
        <v>2.4810387883082292</v>
      </c>
    </row>
    <row r="83" spans="1:6" x14ac:dyDescent="0.3">
      <c r="A83" s="15">
        <v>40781</v>
      </c>
      <c r="B83" s="14">
        <v>14537.37</v>
      </c>
      <c r="C83" s="14">
        <f t="shared" si="4"/>
        <v>14871.462871053844</v>
      </c>
      <c r="D83" s="14">
        <f t="shared" si="5"/>
        <v>334.09287105384283</v>
      </c>
      <c r="E83" s="14">
        <f t="shared" si="6"/>
        <v>111618.04648899965</v>
      </c>
      <c r="F83" s="14">
        <f t="shared" si="7"/>
        <v>2.2981658377948886</v>
      </c>
    </row>
    <row r="84" spans="1:6" x14ac:dyDescent="0.3">
      <c r="A84" s="15">
        <v>40788</v>
      </c>
      <c r="B84" s="14">
        <v>15277.27</v>
      </c>
      <c r="C84" s="14">
        <f t="shared" si="4"/>
        <v>14704.416435526922</v>
      </c>
      <c r="D84" s="14">
        <f t="shared" si="5"/>
        <v>572.85356447307822</v>
      </c>
      <c r="E84" s="14">
        <f t="shared" si="6"/>
        <v>328161.20632951119</v>
      </c>
      <c r="F84" s="14">
        <f t="shared" si="7"/>
        <v>3.7497115942382262</v>
      </c>
    </row>
    <row r="85" spans="1:6" x14ac:dyDescent="0.3">
      <c r="A85" s="15">
        <v>40795</v>
      </c>
      <c r="B85" s="14">
        <v>17746.68</v>
      </c>
      <c r="C85" s="14">
        <f t="shared" si="4"/>
        <v>14990.84321776346</v>
      </c>
      <c r="D85" s="14">
        <f t="shared" si="5"/>
        <v>2755.8367822365399</v>
      </c>
      <c r="E85" s="14">
        <f t="shared" si="6"/>
        <v>7594636.3703278461</v>
      </c>
      <c r="F85" s="14">
        <f t="shared" si="7"/>
        <v>15.528745558248303</v>
      </c>
    </row>
    <row r="86" spans="1:6" x14ac:dyDescent="0.3">
      <c r="A86" s="15">
        <v>40802</v>
      </c>
      <c r="B86" s="14">
        <v>18535.48</v>
      </c>
      <c r="C86" s="14">
        <f t="shared" si="4"/>
        <v>16368.76160888173</v>
      </c>
      <c r="D86" s="14">
        <f t="shared" si="5"/>
        <v>2166.7183911182692</v>
      </c>
      <c r="E86" s="14">
        <f t="shared" si="6"/>
        <v>4694668.5864101406</v>
      </c>
      <c r="F86" s="14">
        <f t="shared" si="7"/>
        <v>11.68957259870405</v>
      </c>
    </row>
    <row r="87" spans="1:6" x14ac:dyDescent="0.3">
      <c r="A87" s="15">
        <v>40809</v>
      </c>
      <c r="B87" s="14">
        <v>17859.3</v>
      </c>
      <c r="C87" s="14">
        <f t="shared" si="4"/>
        <v>17452.120804440863</v>
      </c>
      <c r="D87" s="14">
        <f t="shared" si="5"/>
        <v>407.17919555913613</v>
      </c>
      <c r="E87" s="14">
        <f t="shared" si="6"/>
        <v>165794.89729618523</v>
      </c>
      <c r="F87" s="14">
        <f t="shared" si="7"/>
        <v>2.2799280798191202</v>
      </c>
    </row>
    <row r="88" spans="1:6" x14ac:dyDescent="0.3">
      <c r="A88" s="15">
        <v>40816</v>
      </c>
      <c r="B88" s="14">
        <v>18337.68</v>
      </c>
      <c r="C88" s="14">
        <f t="shared" si="4"/>
        <v>17655.710402220429</v>
      </c>
      <c r="D88" s="14">
        <f t="shared" si="5"/>
        <v>681.9695977795709</v>
      </c>
      <c r="E88" s="14">
        <f t="shared" si="6"/>
        <v>465082.53229562973</v>
      </c>
      <c r="F88" s="14">
        <f t="shared" si="7"/>
        <v>3.7189524398919107</v>
      </c>
    </row>
    <row r="89" spans="1:6" x14ac:dyDescent="0.3">
      <c r="A89" s="15">
        <v>40823</v>
      </c>
      <c r="B89" s="14">
        <v>20797.580000000002</v>
      </c>
      <c r="C89" s="14">
        <f t="shared" si="4"/>
        <v>17996.695201110215</v>
      </c>
      <c r="D89" s="14">
        <f t="shared" si="5"/>
        <v>2800.8847988897869</v>
      </c>
      <c r="E89" s="14">
        <f t="shared" si="6"/>
        <v>7844955.6566518825</v>
      </c>
      <c r="F89" s="14">
        <f t="shared" si="7"/>
        <v>13.467359177797544</v>
      </c>
    </row>
    <row r="90" spans="1:6" x14ac:dyDescent="0.3">
      <c r="A90" s="15">
        <v>40830</v>
      </c>
      <c r="B90" s="14">
        <v>23077.55</v>
      </c>
      <c r="C90" s="14">
        <f t="shared" si="4"/>
        <v>19397.137600555106</v>
      </c>
      <c r="D90" s="14">
        <f t="shared" si="5"/>
        <v>3680.4123994448928</v>
      </c>
      <c r="E90" s="14">
        <f t="shared" si="6"/>
        <v>13545435.429987714</v>
      </c>
      <c r="F90" s="14">
        <f t="shared" si="7"/>
        <v>15.948020476371594</v>
      </c>
    </row>
    <row r="91" spans="1:6" x14ac:dyDescent="0.3">
      <c r="A91" s="15">
        <v>40837</v>
      </c>
      <c r="B91" s="14">
        <v>23351.8</v>
      </c>
      <c r="C91" s="14">
        <f t="shared" si="4"/>
        <v>21237.343800277551</v>
      </c>
      <c r="D91" s="14">
        <f t="shared" si="5"/>
        <v>2114.4561997224482</v>
      </c>
      <c r="E91" s="14">
        <f t="shared" si="6"/>
        <v>4470925.0205446975</v>
      </c>
      <c r="F91" s="14">
        <f t="shared" si="7"/>
        <v>9.054788923005713</v>
      </c>
    </row>
    <row r="92" spans="1:6" x14ac:dyDescent="0.3">
      <c r="A92" s="15">
        <v>40844</v>
      </c>
      <c r="B92" s="14">
        <v>31579.9</v>
      </c>
      <c r="C92" s="14">
        <f t="shared" si="4"/>
        <v>22294.571900138777</v>
      </c>
      <c r="D92" s="14">
        <f t="shared" si="5"/>
        <v>9285.3280998612245</v>
      </c>
      <c r="E92" s="14">
        <f t="shared" si="6"/>
        <v>86217317.922072455</v>
      </c>
      <c r="F92" s="14">
        <f t="shared" si="7"/>
        <v>29.402652002891788</v>
      </c>
    </row>
    <row r="93" spans="1:6" x14ac:dyDescent="0.3">
      <c r="A93" s="15">
        <v>40851</v>
      </c>
      <c r="B93" s="14">
        <v>39886.06</v>
      </c>
      <c r="C93" s="14">
        <f t="shared" si="4"/>
        <v>26937.235950069389</v>
      </c>
      <c r="D93" s="14">
        <f t="shared" si="5"/>
        <v>12948.824049930608</v>
      </c>
      <c r="E93" s="14">
        <f t="shared" si="6"/>
        <v>167672044.27606133</v>
      </c>
      <c r="F93" s="14">
        <f t="shared" si="7"/>
        <v>32.46453535378177</v>
      </c>
    </row>
    <row r="94" spans="1:6" x14ac:dyDescent="0.3">
      <c r="A94" s="15">
        <v>40858</v>
      </c>
      <c r="B94" s="14">
        <v>18689.54</v>
      </c>
      <c r="C94" s="14">
        <f t="shared" si="4"/>
        <v>33411.647975034692</v>
      </c>
      <c r="D94" s="14">
        <f t="shared" si="5"/>
        <v>14722.107975034691</v>
      </c>
      <c r="E94" s="14">
        <f t="shared" si="6"/>
        <v>216740463.22858003</v>
      </c>
      <c r="F94" s="14">
        <f t="shared" si="7"/>
        <v>78.7719118556941</v>
      </c>
    </row>
    <row r="95" spans="1:6" x14ac:dyDescent="0.3">
      <c r="A95" s="15">
        <v>40865</v>
      </c>
      <c r="B95" s="14">
        <v>19050.66</v>
      </c>
      <c r="C95" s="14">
        <f t="shared" si="4"/>
        <v>26050.593987517346</v>
      </c>
      <c r="D95" s="14">
        <f t="shared" si="5"/>
        <v>6999.9339875173464</v>
      </c>
      <c r="E95" s="14">
        <f t="shared" si="6"/>
        <v>48999075.829600498</v>
      </c>
      <c r="F95" s="14">
        <f t="shared" si="7"/>
        <v>36.743787288825409</v>
      </c>
    </row>
    <row r="96" spans="1:6" x14ac:dyDescent="0.3">
      <c r="A96" s="15">
        <v>40872</v>
      </c>
      <c r="B96" s="14">
        <v>20911.25</v>
      </c>
      <c r="C96" s="14">
        <f t="shared" si="4"/>
        <v>22550.626993758673</v>
      </c>
      <c r="D96" s="14">
        <f t="shared" si="5"/>
        <v>1639.3769937586731</v>
      </c>
      <c r="E96" s="14">
        <f t="shared" si="6"/>
        <v>2687556.9276652243</v>
      </c>
      <c r="F96" s="14">
        <f t="shared" si="7"/>
        <v>7.839689132685387</v>
      </c>
    </row>
    <row r="97" spans="1:6" x14ac:dyDescent="0.3">
      <c r="A97" s="15">
        <v>40879</v>
      </c>
      <c r="B97" s="14">
        <v>25293.49</v>
      </c>
      <c r="C97" s="14">
        <f t="shared" si="4"/>
        <v>21730.938496879338</v>
      </c>
      <c r="D97" s="14">
        <f t="shared" si="5"/>
        <v>3562.5515031206633</v>
      </c>
      <c r="E97" s="14">
        <f t="shared" si="6"/>
        <v>12691773.212387297</v>
      </c>
      <c r="F97" s="14">
        <f t="shared" si="7"/>
        <v>14.084855443517929</v>
      </c>
    </row>
    <row r="98" spans="1:6" x14ac:dyDescent="0.3">
      <c r="A98" s="15">
        <v>40886</v>
      </c>
      <c r="B98" s="14">
        <v>33305.919999999998</v>
      </c>
      <c r="C98" s="14">
        <f t="shared" si="4"/>
        <v>23512.214248439668</v>
      </c>
      <c r="D98" s="14">
        <f t="shared" si="5"/>
        <v>9793.7057515603301</v>
      </c>
      <c r="E98" s="14">
        <f t="shared" si="6"/>
        <v>95916672.348145887</v>
      </c>
      <c r="F98" s="14">
        <f t="shared" si="7"/>
        <v>29.405300173543715</v>
      </c>
    </row>
    <row r="99" spans="1:6" x14ac:dyDescent="0.3">
      <c r="A99" s="15">
        <v>40893</v>
      </c>
      <c r="B99" s="14">
        <v>45773.03</v>
      </c>
      <c r="C99" s="14">
        <f t="shared" si="4"/>
        <v>28409.067124219833</v>
      </c>
      <c r="D99" s="14">
        <f t="shared" si="5"/>
        <v>17363.962875780166</v>
      </c>
      <c r="E99" s="14">
        <f t="shared" si="6"/>
        <v>301507206.75147182</v>
      </c>
      <c r="F99" s="14">
        <f t="shared" si="7"/>
        <v>37.93492123152032</v>
      </c>
    </row>
    <row r="100" spans="1:6" x14ac:dyDescent="0.3">
      <c r="A100" s="15">
        <v>40900</v>
      </c>
      <c r="B100" s="14">
        <v>46788.75</v>
      </c>
      <c r="C100" s="14">
        <f t="shared" si="4"/>
        <v>37091.048562109914</v>
      </c>
      <c r="D100" s="14">
        <f t="shared" si="5"/>
        <v>9697.7014378900858</v>
      </c>
      <c r="E100" s="14">
        <f t="shared" si="6"/>
        <v>94045413.178455442</v>
      </c>
      <c r="F100" s="14">
        <f t="shared" si="7"/>
        <v>20.726566616740318</v>
      </c>
    </row>
    <row r="101" spans="1:6" x14ac:dyDescent="0.3">
      <c r="A101" s="15">
        <v>40907</v>
      </c>
      <c r="B101" s="14">
        <v>23350.880000000001</v>
      </c>
      <c r="C101" s="14">
        <f t="shared" si="4"/>
        <v>41939.899281054953</v>
      </c>
      <c r="D101" s="14">
        <f t="shared" si="5"/>
        <v>18589.019281054952</v>
      </c>
      <c r="E101" s="14">
        <f t="shared" si="6"/>
        <v>345551637.83143276</v>
      </c>
      <c r="F101" s="14">
        <f t="shared" si="7"/>
        <v>79.607360754947791</v>
      </c>
    </row>
    <row r="102" spans="1:6" x14ac:dyDescent="0.3">
      <c r="A102" s="15">
        <v>40914</v>
      </c>
      <c r="B102" s="14">
        <v>16567.689999999999</v>
      </c>
      <c r="C102" s="14">
        <f t="shared" si="4"/>
        <v>32645.389640527479</v>
      </c>
      <c r="D102" s="14">
        <f t="shared" si="5"/>
        <v>16077.69964052748</v>
      </c>
      <c r="E102" s="14">
        <f t="shared" si="6"/>
        <v>258492425.73101747</v>
      </c>
      <c r="F102" s="14">
        <f t="shared" si="7"/>
        <v>97.042494400411172</v>
      </c>
    </row>
    <row r="103" spans="1:6" x14ac:dyDescent="0.3">
      <c r="A103" s="15">
        <v>40921</v>
      </c>
      <c r="B103" s="14">
        <v>16894.400000000001</v>
      </c>
      <c r="C103" s="14">
        <f t="shared" si="4"/>
        <v>24606.539820263737</v>
      </c>
      <c r="D103" s="14">
        <f t="shared" si="5"/>
        <v>7712.1398202637356</v>
      </c>
      <c r="E103" s="14">
        <f t="shared" si="6"/>
        <v>59477100.607297562</v>
      </c>
      <c r="F103" s="14">
        <f t="shared" si="7"/>
        <v>45.649089759113878</v>
      </c>
    </row>
    <row r="104" spans="1:6" x14ac:dyDescent="0.3">
      <c r="A104" s="15">
        <v>40928</v>
      </c>
      <c r="B104" s="14">
        <v>18365.099999999999</v>
      </c>
      <c r="C104" s="14">
        <f t="shared" si="4"/>
        <v>20750.469910131869</v>
      </c>
      <c r="D104" s="14">
        <f t="shared" si="5"/>
        <v>2385.3699101318707</v>
      </c>
      <c r="E104" s="14">
        <f t="shared" si="6"/>
        <v>5689989.6081625288</v>
      </c>
      <c r="F104" s="14">
        <f t="shared" si="7"/>
        <v>12.988602894249803</v>
      </c>
    </row>
    <row r="105" spans="1:6" x14ac:dyDescent="0.3">
      <c r="A105" s="15">
        <v>40935</v>
      </c>
      <c r="B105" s="14">
        <v>18378.16</v>
      </c>
      <c r="C105" s="14">
        <f t="shared" si="4"/>
        <v>19557.784955065934</v>
      </c>
      <c r="D105" s="14">
        <f t="shared" si="5"/>
        <v>1179.624955065934</v>
      </c>
      <c r="E105" s="14">
        <f t="shared" si="6"/>
        <v>1391515.0346143069</v>
      </c>
      <c r="F105" s="14">
        <f t="shared" si="7"/>
        <v>6.4186238179770667</v>
      </c>
    </row>
    <row r="106" spans="1:6" x14ac:dyDescent="0.3">
      <c r="A106" s="15">
        <v>40942</v>
      </c>
      <c r="B106" s="14">
        <v>23510.49</v>
      </c>
      <c r="C106" s="14">
        <f t="shared" si="4"/>
        <v>18967.972477532967</v>
      </c>
      <c r="D106" s="14">
        <f t="shared" si="5"/>
        <v>4542.5175224670347</v>
      </c>
      <c r="E106" s="14">
        <f t="shared" si="6"/>
        <v>20634465.441920046</v>
      </c>
      <c r="F106" s="14">
        <f t="shared" si="7"/>
        <v>19.321237126350979</v>
      </c>
    </row>
    <row r="107" spans="1:6" x14ac:dyDescent="0.3">
      <c r="A107" s="15">
        <v>40949</v>
      </c>
      <c r="B107" s="14">
        <v>36988.49</v>
      </c>
      <c r="C107" s="14">
        <f t="shared" si="4"/>
        <v>21239.231238766486</v>
      </c>
      <c r="D107" s="14">
        <f t="shared" si="5"/>
        <v>15749.258761233512</v>
      </c>
      <c r="E107" s="14">
        <f t="shared" si="6"/>
        <v>248039151.52829054</v>
      </c>
      <c r="F107" s="14">
        <f t="shared" si="7"/>
        <v>42.57880968169696</v>
      </c>
    </row>
    <row r="108" spans="1:6" x14ac:dyDescent="0.3">
      <c r="A108" s="15">
        <v>40956</v>
      </c>
      <c r="B108" s="14">
        <v>54060.1</v>
      </c>
      <c r="C108" s="14">
        <f t="shared" si="4"/>
        <v>29113.860619383242</v>
      </c>
      <c r="D108" s="14">
        <f t="shared" si="5"/>
        <v>24946.239380616757</v>
      </c>
      <c r="E108" s="14">
        <f t="shared" si="6"/>
        <v>622314859.23503435</v>
      </c>
      <c r="F108" s="14">
        <f t="shared" si="7"/>
        <v>46.145381493220981</v>
      </c>
    </row>
    <row r="109" spans="1:6" x14ac:dyDescent="0.3">
      <c r="A109" s="15">
        <v>40963</v>
      </c>
      <c r="B109" s="14">
        <v>20124.22</v>
      </c>
      <c r="C109" s="14">
        <f t="shared" si="4"/>
        <v>41586.980309691622</v>
      </c>
      <c r="D109" s="14">
        <f t="shared" si="5"/>
        <v>21462.760309691621</v>
      </c>
      <c r="E109" s="14">
        <f t="shared" si="6"/>
        <v>460650080.11127394</v>
      </c>
      <c r="F109" s="14">
        <f t="shared" si="7"/>
        <v>106.65138976661763</v>
      </c>
    </row>
    <row r="110" spans="1:6" x14ac:dyDescent="0.3">
      <c r="A110" s="15">
        <v>40970</v>
      </c>
      <c r="B110" s="14">
        <v>20113.03</v>
      </c>
      <c r="C110" s="14">
        <f t="shared" si="4"/>
        <v>30855.600154845812</v>
      </c>
      <c r="D110" s="14">
        <f t="shared" si="5"/>
        <v>10742.570154845813</v>
      </c>
      <c r="E110" s="14">
        <f t="shared" si="6"/>
        <v>115402813.53178398</v>
      </c>
      <c r="F110" s="14">
        <f t="shared" si="7"/>
        <v>53.410998516115235</v>
      </c>
    </row>
    <row r="111" spans="1:6" x14ac:dyDescent="0.3">
      <c r="A111" s="15">
        <v>40977</v>
      </c>
      <c r="B111" s="14">
        <v>21140.07</v>
      </c>
      <c r="C111" s="14">
        <f t="shared" si="4"/>
        <v>25484.315077422907</v>
      </c>
      <c r="D111" s="14">
        <f t="shared" si="5"/>
        <v>4344.2450774229073</v>
      </c>
      <c r="E111" s="14">
        <f t="shared" si="6"/>
        <v>18872465.292713162</v>
      </c>
      <c r="F111" s="14">
        <f t="shared" si="7"/>
        <v>20.549814061272777</v>
      </c>
    </row>
    <row r="112" spans="1:6" x14ac:dyDescent="0.3">
      <c r="A112" s="15">
        <v>40984</v>
      </c>
      <c r="B112" s="14">
        <v>22366.880000000001</v>
      </c>
      <c r="C112" s="14">
        <f t="shared" si="4"/>
        <v>23312.192538711453</v>
      </c>
      <c r="D112" s="14">
        <f t="shared" si="5"/>
        <v>945.31253871145236</v>
      </c>
      <c r="E112" s="14">
        <f t="shared" si="6"/>
        <v>893615.79584509111</v>
      </c>
      <c r="F112" s="14">
        <f t="shared" si="7"/>
        <v>4.2263942879447303</v>
      </c>
    </row>
    <row r="113" spans="1:6" x14ac:dyDescent="0.3">
      <c r="A113" s="15">
        <v>40991</v>
      </c>
      <c r="B113" s="14">
        <v>22107.7</v>
      </c>
      <c r="C113" s="14">
        <f t="shared" si="4"/>
        <v>22839.536269355725</v>
      </c>
      <c r="D113" s="14">
        <f t="shared" si="5"/>
        <v>731.83626935572465</v>
      </c>
      <c r="E113" s="14">
        <f t="shared" si="6"/>
        <v>535584.32514450478</v>
      </c>
      <c r="F113" s="14">
        <f t="shared" si="7"/>
        <v>3.3103229614827625</v>
      </c>
    </row>
    <row r="114" spans="1:6" x14ac:dyDescent="0.3">
      <c r="A114" s="15">
        <v>40998</v>
      </c>
      <c r="B114" s="14">
        <v>28952.86</v>
      </c>
      <c r="C114" s="14">
        <f t="shared" si="4"/>
        <v>22473.618134677861</v>
      </c>
      <c r="D114" s="14">
        <f t="shared" si="5"/>
        <v>6479.2418653221393</v>
      </c>
      <c r="E114" s="14">
        <f t="shared" si="6"/>
        <v>41980575.149343118</v>
      </c>
      <c r="F114" s="14">
        <f t="shared" si="7"/>
        <v>22.378590112763089</v>
      </c>
    </row>
    <row r="115" spans="1:6" x14ac:dyDescent="0.3">
      <c r="A115" s="15">
        <v>41005</v>
      </c>
      <c r="B115" s="14">
        <v>57592.12</v>
      </c>
      <c r="C115" s="14">
        <f t="shared" si="4"/>
        <v>25713.239067338931</v>
      </c>
      <c r="D115" s="14">
        <f t="shared" si="5"/>
        <v>31878.880932661072</v>
      </c>
      <c r="E115" s="14">
        <f t="shared" si="6"/>
        <v>1016263049.5187817</v>
      </c>
      <c r="F115" s="14">
        <f t="shared" si="7"/>
        <v>55.352851974647002</v>
      </c>
    </row>
    <row r="116" spans="1:6" x14ac:dyDescent="0.3">
      <c r="A116" s="15">
        <v>41012</v>
      </c>
      <c r="B116" s="14">
        <v>34684.21</v>
      </c>
      <c r="C116" s="14">
        <f t="shared" si="4"/>
        <v>41652.679533669463</v>
      </c>
      <c r="D116" s="14">
        <f t="shared" si="5"/>
        <v>6968.469533669464</v>
      </c>
      <c r="E116" s="14">
        <f t="shared" si="6"/>
        <v>48559567.641679518</v>
      </c>
      <c r="F116" s="14">
        <f t="shared" si="7"/>
        <v>20.091187124254709</v>
      </c>
    </row>
    <row r="117" spans="1:6" x14ac:dyDescent="0.3">
      <c r="A117" s="15">
        <v>41019</v>
      </c>
      <c r="B117" s="14">
        <v>16976.189999999999</v>
      </c>
      <c r="C117" s="14">
        <f t="shared" si="4"/>
        <v>38168.444766834727</v>
      </c>
      <c r="D117" s="14">
        <f t="shared" si="5"/>
        <v>21192.254766834729</v>
      </c>
      <c r="E117" s="14">
        <f t="shared" si="6"/>
        <v>449111662.10242927</v>
      </c>
      <c r="F117" s="14">
        <f t="shared" si="7"/>
        <v>124.83516482105072</v>
      </c>
    </row>
    <row r="118" spans="1:6" x14ac:dyDescent="0.3">
      <c r="A118" s="15">
        <v>41026</v>
      </c>
      <c r="B118" s="14">
        <v>16347.6</v>
      </c>
      <c r="C118" s="14">
        <f t="shared" si="4"/>
        <v>27572.317383417365</v>
      </c>
      <c r="D118" s="14">
        <f t="shared" si="5"/>
        <v>11224.717383417365</v>
      </c>
      <c r="E118" s="14">
        <f t="shared" si="6"/>
        <v>125994280.33759196</v>
      </c>
      <c r="F118" s="14">
        <f t="shared" si="7"/>
        <v>68.662784649840731</v>
      </c>
    </row>
    <row r="119" spans="1:6" x14ac:dyDescent="0.3">
      <c r="A119" s="15">
        <v>41033</v>
      </c>
      <c r="B119" s="14">
        <v>17147.439999999999</v>
      </c>
      <c r="C119" s="14">
        <f t="shared" si="4"/>
        <v>21959.958691708682</v>
      </c>
      <c r="D119" s="14">
        <f t="shared" si="5"/>
        <v>4812.518691708683</v>
      </c>
      <c r="E119" s="14">
        <f t="shared" si="6"/>
        <v>23160336.158045456</v>
      </c>
      <c r="F119" s="14">
        <f t="shared" si="7"/>
        <v>28.065522851858255</v>
      </c>
    </row>
    <row r="120" spans="1:6" x14ac:dyDescent="0.3">
      <c r="A120" s="15">
        <v>41040</v>
      </c>
      <c r="B120" s="14">
        <v>18164.2</v>
      </c>
      <c r="C120" s="14">
        <f t="shared" si="4"/>
        <v>19553.69934585434</v>
      </c>
      <c r="D120" s="14">
        <f t="shared" si="5"/>
        <v>1389.4993458543395</v>
      </c>
      <c r="E120" s="14">
        <f t="shared" si="6"/>
        <v>1930708.4321296373</v>
      </c>
      <c r="F120" s="14">
        <f t="shared" si="7"/>
        <v>7.6496589216939883</v>
      </c>
    </row>
    <row r="121" spans="1:6" x14ac:dyDescent="0.3">
      <c r="A121" s="15">
        <v>41047</v>
      </c>
      <c r="B121" s="14">
        <v>18517.79</v>
      </c>
      <c r="C121" s="14">
        <f t="shared" si="4"/>
        <v>18858.94967292717</v>
      </c>
      <c r="D121" s="14">
        <f t="shared" si="5"/>
        <v>341.15967292716959</v>
      </c>
      <c r="E121" s="14">
        <f t="shared" si="6"/>
        <v>116389.92243177333</v>
      </c>
      <c r="F121" s="14">
        <f t="shared" si="7"/>
        <v>1.8423347112542565</v>
      </c>
    </row>
    <row r="122" spans="1:6" x14ac:dyDescent="0.3">
      <c r="A122" s="15">
        <v>41054</v>
      </c>
      <c r="B122" s="14">
        <v>16963.55</v>
      </c>
      <c r="C122" s="14">
        <f t="shared" si="4"/>
        <v>18688.369836463586</v>
      </c>
      <c r="D122" s="14">
        <f t="shared" si="5"/>
        <v>1724.8198364635864</v>
      </c>
      <c r="E122" s="14">
        <f t="shared" si="6"/>
        <v>2975003.4682582729</v>
      </c>
      <c r="F122" s="14">
        <f t="shared" si="7"/>
        <v>10.167799997427347</v>
      </c>
    </row>
    <row r="123" spans="1:6" x14ac:dyDescent="0.3">
      <c r="A123" s="15">
        <v>41061</v>
      </c>
      <c r="B123" s="14">
        <v>16065.49</v>
      </c>
      <c r="C123" s="14">
        <f t="shared" si="4"/>
        <v>17825.959918231791</v>
      </c>
      <c r="D123" s="14">
        <f t="shared" si="5"/>
        <v>1760.4699182317909</v>
      </c>
      <c r="E123" s="14">
        <f t="shared" si="6"/>
        <v>3099254.3329990483</v>
      </c>
      <c r="F123" s="14">
        <f t="shared" si="7"/>
        <v>10.958084180636824</v>
      </c>
    </row>
    <row r="124" spans="1:6" x14ac:dyDescent="0.3">
      <c r="A124" s="15">
        <v>41068</v>
      </c>
      <c r="B124" s="14">
        <v>17666</v>
      </c>
      <c r="C124" s="14">
        <f t="shared" si="4"/>
        <v>16945.724959115894</v>
      </c>
      <c r="D124" s="14">
        <f t="shared" si="5"/>
        <v>720.27504088410569</v>
      </c>
      <c r="E124" s="14">
        <f t="shared" si="6"/>
        <v>518796.13452060014</v>
      </c>
      <c r="F124" s="14">
        <f t="shared" si="7"/>
        <v>4.0771823892454755</v>
      </c>
    </row>
    <row r="125" spans="1:6" x14ac:dyDescent="0.3">
      <c r="A125" s="15">
        <v>41075</v>
      </c>
      <c r="B125" s="14">
        <v>17558.82</v>
      </c>
      <c r="C125" s="14">
        <f t="shared" si="4"/>
        <v>17305.862479557945</v>
      </c>
      <c r="D125" s="14">
        <f t="shared" si="5"/>
        <v>252.95752044205437</v>
      </c>
      <c r="E125" s="14">
        <f t="shared" si="6"/>
        <v>63987.507148192359</v>
      </c>
      <c r="F125" s="14">
        <f t="shared" si="7"/>
        <v>1.4406293842186113</v>
      </c>
    </row>
    <row r="126" spans="1:6" x14ac:dyDescent="0.3">
      <c r="A126" s="15">
        <v>41082</v>
      </c>
      <c r="B126" s="14">
        <v>16633.41</v>
      </c>
      <c r="C126" s="14">
        <f t="shared" si="4"/>
        <v>17432.341239778973</v>
      </c>
      <c r="D126" s="14">
        <f t="shared" si="5"/>
        <v>798.93123977897267</v>
      </c>
      <c r="E126" s="14">
        <f t="shared" si="6"/>
        <v>638291.1258947663</v>
      </c>
      <c r="F126" s="14">
        <f t="shared" si="7"/>
        <v>4.8031716874589918</v>
      </c>
    </row>
    <row r="127" spans="1:6" x14ac:dyDescent="0.3">
      <c r="A127" s="15">
        <v>41089</v>
      </c>
      <c r="B127" s="14">
        <v>15722.82</v>
      </c>
      <c r="C127" s="14">
        <f t="shared" si="4"/>
        <v>17032.875619889484</v>
      </c>
      <c r="D127" s="14">
        <f t="shared" si="5"/>
        <v>1310.0556198894847</v>
      </c>
      <c r="E127" s="14">
        <f t="shared" si="6"/>
        <v>1716245.727204022</v>
      </c>
      <c r="F127" s="14">
        <f t="shared" si="7"/>
        <v>8.3321924431462335</v>
      </c>
    </row>
    <row r="128" spans="1:6" x14ac:dyDescent="0.3">
      <c r="A128" s="15">
        <v>41096</v>
      </c>
      <c r="B128" s="14">
        <v>17823.37</v>
      </c>
      <c r="C128" s="14">
        <f t="shared" si="4"/>
        <v>16377.847809944742</v>
      </c>
      <c r="D128" s="14">
        <f t="shared" si="5"/>
        <v>1445.5221900552569</v>
      </c>
      <c r="E128" s="14">
        <f t="shared" si="6"/>
        <v>2089534.4019421465</v>
      </c>
      <c r="F128" s="14">
        <f t="shared" si="7"/>
        <v>8.1102630425966407</v>
      </c>
    </row>
    <row r="129" spans="1:6" x14ac:dyDescent="0.3">
      <c r="A129" s="15">
        <v>41103</v>
      </c>
      <c r="B129" s="14">
        <v>16566.18</v>
      </c>
      <c r="C129" s="14">
        <f t="shared" si="4"/>
        <v>17100.608904972371</v>
      </c>
      <c r="D129" s="14">
        <f t="shared" si="5"/>
        <v>534.42890497237022</v>
      </c>
      <c r="E129" s="14">
        <f t="shared" si="6"/>
        <v>285614.25446996669</v>
      </c>
      <c r="F129" s="14">
        <f t="shared" si="7"/>
        <v>3.2260237723625496</v>
      </c>
    </row>
    <row r="130" spans="1:6" x14ac:dyDescent="0.3">
      <c r="A130" s="15">
        <v>41110</v>
      </c>
      <c r="B130" s="14">
        <v>16348.06</v>
      </c>
      <c r="C130" s="14">
        <f t="shared" si="4"/>
        <v>16833.394452486187</v>
      </c>
      <c r="D130" s="14">
        <f t="shared" si="5"/>
        <v>485.33445248618773</v>
      </c>
      <c r="E130" s="14">
        <f t="shared" si="6"/>
        <v>235549.53077006762</v>
      </c>
      <c r="F130" s="14">
        <f t="shared" si="7"/>
        <v>2.9687586936076071</v>
      </c>
    </row>
    <row r="131" spans="1:6" x14ac:dyDescent="0.3">
      <c r="A131" s="15">
        <v>41117</v>
      </c>
      <c r="B131" s="14">
        <v>15731.18</v>
      </c>
      <c r="C131" s="14">
        <f t="shared" si="4"/>
        <v>16590.727226243092</v>
      </c>
      <c r="D131" s="14">
        <f t="shared" si="5"/>
        <v>859.54722624309215</v>
      </c>
      <c r="E131" s="14">
        <f t="shared" si="6"/>
        <v>738821.43414219341</v>
      </c>
      <c r="F131" s="14">
        <f t="shared" si="7"/>
        <v>5.4639717188608365</v>
      </c>
    </row>
    <row r="132" spans="1:6" x14ac:dyDescent="0.3">
      <c r="A132" s="15">
        <v>41124</v>
      </c>
      <c r="B132" s="14">
        <v>16628.310000000001</v>
      </c>
      <c r="C132" s="14">
        <f t="shared" si="4"/>
        <v>16160.953613121546</v>
      </c>
      <c r="D132" s="14">
        <f t="shared" si="5"/>
        <v>467.35638687845494</v>
      </c>
      <c r="E132" s="14">
        <f t="shared" si="6"/>
        <v>218421.99235608405</v>
      </c>
      <c r="F132" s="14">
        <f t="shared" si="7"/>
        <v>2.8106066514183037</v>
      </c>
    </row>
    <row r="133" spans="1:6" x14ac:dyDescent="0.3">
      <c r="A133" s="15">
        <v>41131</v>
      </c>
      <c r="B133" s="14">
        <v>16119.92</v>
      </c>
      <c r="C133" s="14">
        <f t="shared" ref="C133:C144" si="8">C132+0.5*(B132-C132)</f>
        <v>16394.631806560774</v>
      </c>
      <c r="D133" s="14">
        <f t="shared" ref="D133:D144" si="9">ABS(C133-B133)</f>
        <v>274.71180656077377</v>
      </c>
      <c r="E133" s="14">
        <f t="shared" ref="E133:E144" si="10">POWER(C133-B133,2)</f>
        <v>75466.576663883985</v>
      </c>
      <c r="F133" s="14">
        <f t="shared" ref="F133:F144" si="11">(D133/B133)*100</f>
        <v>1.7041759919452066</v>
      </c>
    </row>
    <row r="134" spans="1:6" x14ac:dyDescent="0.3">
      <c r="A134" s="15">
        <v>41138</v>
      </c>
      <c r="B134" s="14">
        <v>17330.7</v>
      </c>
      <c r="C134" s="14">
        <f t="shared" si="8"/>
        <v>16257.275903280388</v>
      </c>
      <c r="D134" s="14">
        <f t="shared" si="9"/>
        <v>1073.4240967196129</v>
      </c>
      <c r="E134" s="14">
        <f t="shared" si="10"/>
        <v>1152239.2914183168</v>
      </c>
      <c r="F134" s="14">
        <f t="shared" si="11"/>
        <v>6.1937723041747468</v>
      </c>
    </row>
    <row r="135" spans="1:6" x14ac:dyDescent="0.3">
      <c r="A135" s="15">
        <v>41145</v>
      </c>
      <c r="B135" s="14">
        <v>16286.4</v>
      </c>
      <c r="C135" s="14">
        <f t="shared" si="8"/>
        <v>16793.987951640192</v>
      </c>
      <c r="D135" s="14">
        <f t="shared" si="9"/>
        <v>507.58795164019284</v>
      </c>
      <c r="E135" s="14">
        <f t="shared" si="10"/>
        <v>257645.52865028675</v>
      </c>
      <c r="F135" s="14">
        <f t="shared" si="11"/>
        <v>3.1166368972897192</v>
      </c>
    </row>
    <row r="136" spans="1:6" x14ac:dyDescent="0.3">
      <c r="A136" s="15">
        <v>41152</v>
      </c>
      <c r="B136" s="14">
        <v>16680.240000000002</v>
      </c>
      <c r="C136" s="14">
        <f t="shared" si="8"/>
        <v>16540.193975820097</v>
      </c>
      <c r="D136" s="14">
        <f t="shared" si="9"/>
        <v>140.04602417990463</v>
      </c>
      <c r="E136" s="14">
        <f t="shared" si="10"/>
        <v>19612.888888598434</v>
      </c>
      <c r="F136" s="14">
        <f t="shared" si="11"/>
        <v>0.83959238104430522</v>
      </c>
    </row>
    <row r="137" spans="1:6" x14ac:dyDescent="0.3">
      <c r="A137" s="15">
        <v>41159</v>
      </c>
      <c r="B137" s="14">
        <v>18322.37</v>
      </c>
      <c r="C137" s="14">
        <f t="shared" si="8"/>
        <v>16610.216987910047</v>
      </c>
      <c r="D137" s="14">
        <f t="shared" si="9"/>
        <v>1712.1530120899515</v>
      </c>
      <c r="E137" s="14">
        <f t="shared" si="10"/>
        <v>2931467.9368086937</v>
      </c>
      <c r="F137" s="14">
        <f t="shared" si="11"/>
        <v>9.3446045030743932</v>
      </c>
    </row>
    <row r="138" spans="1:6" x14ac:dyDescent="0.3">
      <c r="A138" s="15">
        <v>41166</v>
      </c>
      <c r="B138" s="14">
        <v>19616.22</v>
      </c>
      <c r="C138" s="14">
        <f t="shared" si="8"/>
        <v>17466.293493955025</v>
      </c>
      <c r="D138" s="14">
        <f t="shared" si="9"/>
        <v>2149.9265060449761</v>
      </c>
      <c r="E138" s="14">
        <f t="shared" si="10"/>
        <v>4622183.9813947584</v>
      </c>
      <c r="F138" s="14">
        <f t="shared" si="11"/>
        <v>10.959942874034732</v>
      </c>
    </row>
    <row r="139" spans="1:6" x14ac:dyDescent="0.3">
      <c r="A139" s="15">
        <v>41173</v>
      </c>
      <c r="B139" s="14">
        <v>19251.5</v>
      </c>
      <c r="C139" s="14">
        <f t="shared" si="8"/>
        <v>18541.256746977513</v>
      </c>
      <c r="D139" s="14">
        <f t="shared" si="9"/>
        <v>710.2432530224869</v>
      </c>
      <c r="E139" s="14">
        <f t="shared" si="10"/>
        <v>504445.47846396436</v>
      </c>
      <c r="F139" s="14">
        <f t="shared" si="11"/>
        <v>3.6892878634001862</v>
      </c>
    </row>
    <row r="140" spans="1:6" x14ac:dyDescent="0.3">
      <c r="A140" s="15">
        <v>41180</v>
      </c>
      <c r="B140" s="14">
        <v>18947.810000000001</v>
      </c>
      <c r="C140" s="14">
        <f t="shared" si="8"/>
        <v>18896.378373488755</v>
      </c>
      <c r="D140" s="14">
        <f t="shared" si="9"/>
        <v>51.431626511246577</v>
      </c>
      <c r="E140" s="14">
        <f t="shared" si="10"/>
        <v>2645.2122055923619</v>
      </c>
      <c r="F140" s="14">
        <f t="shared" si="11"/>
        <v>0.27143836945402439</v>
      </c>
    </row>
    <row r="141" spans="1:6" x14ac:dyDescent="0.3">
      <c r="A141" s="15">
        <v>41187</v>
      </c>
      <c r="B141" s="14">
        <v>21904.47</v>
      </c>
      <c r="C141" s="14">
        <f t="shared" si="8"/>
        <v>18922.094186744376</v>
      </c>
      <c r="D141" s="14">
        <f t="shared" si="9"/>
        <v>2982.375813255625</v>
      </c>
      <c r="E141" s="14">
        <f t="shared" si="10"/>
        <v>8894565.4914921504</v>
      </c>
      <c r="F141" s="14">
        <f t="shared" si="11"/>
        <v>13.615375369756149</v>
      </c>
    </row>
    <row r="142" spans="1:6" x14ac:dyDescent="0.3">
      <c r="A142" s="15">
        <v>41194</v>
      </c>
      <c r="B142" s="14">
        <v>22764.01</v>
      </c>
      <c r="C142" s="14">
        <f t="shared" si="8"/>
        <v>20413.282093372189</v>
      </c>
      <c r="D142" s="14">
        <f t="shared" si="9"/>
        <v>2350.7279066278097</v>
      </c>
      <c r="E142" s="14">
        <f t="shared" si="10"/>
        <v>5525921.6909987647</v>
      </c>
      <c r="F142" s="14">
        <f t="shared" si="11"/>
        <v>10.326510604361051</v>
      </c>
    </row>
    <row r="143" spans="1:6" x14ac:dyDescent="0.3">
      <c r="A143" s="15">
        <v>41201</v>
      </c>
      <c r="B143" s="14">
        <v>24185.27</v>
      </c>
      <c r="C143" s="14">
        <f t="shared" si="8"/>
        <v>21588.646046686095</v>
      </c>
      <c r="D143" s="14">
        <f t="shared" si="9"/>
        <v>2596.6239533139051</v>
      </c>
      <c r="E143" s="14">
        <f t="shared" si="10"/>
        <v>6742455.9549235329</v>
      </c>
      <c r="F143" s="14">
        <f t="shared" si="11"/>
        <v>10.736386045365236</v>
      </c>
    </row>
    <row r="144" spans="1:6" x14ac:dyDescent="0.3">
      <c r="A144" s="15">
        <v>41208</v>
      </c>
      <c r="B144" s="14">
        <v>27390.81</v>
      </c>
      <c r="C144" s="14">
        <f t="shared" si="8"/>
        <v>22886.958023343046</v>
      </c>
      <c r="D144" s="14">
        <f t="shared" si="9"/>
        <v>4503.8519766569552</v>
      </c>
      <c r="E144" s="14">
        <f t="shared" si="10"/>
        <v>20284682.627636764</v>
      </c>
      <c r="F144" s="14">
        <f t="shared" si="11"/>
        <v>16.442930956247569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A164-CBE3-4DEF-B9F8-2B426AA44204}">
  <dimension ref="A1:Q144"/>
  <sheetViews>
    <sheetView showGridLines="0" topLeftCell="E4" workbookViewId="0">
      <selection activeCell="H61" sqref="H61"/>
    </sheetView>
  </sheetViews>
  <sheetFormatPr defaultColWidth="10.88671875" defaultRowHeight="14.4" x14ac:dyDescent="0.3"/>
  <cols>
    <col min="1" max="1" width="10.44140625" bestFit="1" customWidth="1"/>
    <col min="2" max="2" width="12.21875" bestFit="1" customWidth="1"/>
    <col min="3" max="3" width="7.109375" bestFit="1" customWidth="1"/>
    <col min="4" max="4" width="11.77734375" bestFit="1" customWidth="1"/>
    <col min="5" max="5" width="9.21875" bestFit="1" customWidth="1"/>
    <col min="6" max="6" width="11.77734375" bestFit="1" customWidth="1"/>
    <col min="7" max="7" width="13.77734375" bestFit="1" customWidth="1"/>
    <col min="8" max="8" width="9.77734375" bestFit="1" customWidth="1"/>
    <col min="9" max="9" width="11.77734375" bestFit="1" customWidth="1"/>
    <col min="10" max="10" width="12.44140625" customWidth="1"/>
    <col min="11" max="11" width="5.77734375" bestFit="1" customWidth="1"/>
    <col min="12" max="12" width="11.77734375" bestFit="1" customWidth="1"/>
    <col min="13" max="13" width="10.44140625" bestFit="1" customWidth="1"/>
    <col min="14" max="14" width="12.44140625" bestFit="1" customWidth="1"/>
    <col min="15" max="16" width="11.77734375" bestFit="1" customWidth="1"/>
    <col min="17" max="17" width="13.77734375" bestFit="1" customWidth="1"/>
  </cols>
  <sheetData>
    <row r="1" spans="1:17" s="22" customFormat="1" x14ac:dyDescent="0.3">
      <c r="A1" s="16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16" t="s">
        <v>23</v>
      </c>
      <c r="G1" s="16" t="s">
        <v>24</v>
      </c>
      <c r="H1" s="17" t="s">
        <v>41</v>
      </c>
      <c r="I1" s="16" t="s">
        <v>29</v>
      </c>
      <c r="J1" s="16" t="s">
        <v>61</v>
      </c>
      <c r="K1" s="16" t="s">
        <v>31</v>
      </c>
      <c r="L1" s="23" t="s">
        <v>15</v>
      </c>
      <c r="M1" s="16" t="s">
        <v>20</v>
      </c>
      <c r="N1" s="16" t="s">
        <v>21</v>
      </c>
      <c r="O1" s="16" t="s">
        <v>8</v>
      </c>
      <c r="P1" s="16" t="s">
        <v>23</v>
      </c>
      <c r="Q1" s="16" t="s">
        <v>24</v>
      </c>
    </row>
    <row r="2" spans="1:17" x14ac:dyDescent="0.3">
      <c r="A2" s="15">
        <v>40214</v>
      </c>
      <c r="B2" s="14">
        <v>24924.5</v>
      </c>
      <c r="C2" s="14">
        <v>0</v>
      </c>
      <c r="D2" s="14">
        <v>42.31</v>
      </c>
      <c r="E2" s="14">
        <v>2.5720000000000001</v>
      </c>
      <c r="F2" s="14">
        <v>211.0963582</v>
      </c>
      <c r="G2" s="14">
        <v>8.1059999999999999</v>
      </c>
      <c r="H2" s="14">
        <f>$L$2+$M$2*C2+$N$2*D2+$O$2*E2+$P$2*F2+$Q$2*G2</f>
        <v>30841.085641651389</v>
      </c>
      <c r="I2" s="14">
        <f>ABS(H2-B2)</f>
        <v>5916.5856416513889</v>
      </c>
      <c r="J2" s="14">
        <f>POWER(H2-B2,2)</f>
        <v>35005985.654995374</v>
      </c>
      <c r="K2" s="14">
        <f>(I2/B2)*100</f>
        <v>23.73803142149848</v>
      </c>
      <c r="L2" s="24">
        <v>18733.156356748223</v>
      </c>
      <c r="M2" s="14">
        <v>-217.18520998562056</v>
      </c>
      <c r="N2" s="14">
        <v>-331.68582534341715</v>
      </c>
      <c r="O2" s="14">
        <v>1413.8444789197429</v>
      </c>
      <c r="P2" s="14">
        <v>43.262542967113681</v>
      </c>
      <c r="Q2" s="14">
        <v>1649.7141979487847</v>
      </c>
    </row>
    <row r="3" spans="1:17" x14ac:dyDescent="0.3">
      <c r="A3" s="15">
        <v>40221</v>
      </c>
      <c r="B3" s="14">
        <v>46039.49</v>
      </c>
      <c r="C3" s="14">
        <v>1</v>
      </c>
      <c r="D3" s="14">
        <v>38.51</v>
      </c>
      <c r="E3" s="14">
        <v>2.548</v>
      </c>
      <c r="F3" s="14">
        <v>211.2421698</v>
      </c>
      <c r="G3" s="14">
        <v>8.1059999999999999</v>
      </c>
      <c r="H3" s="14">
        <f t="shared" ref="H3:H66" si="0">$L$2+$M$2*C3+$N$2*D3+$O$2*E3+$P$2*F3+$Q$2*G3</f>
        <v>31856.682481086784</v>
      </c>
      <c r="I3" s="14">
        <f t="shared" ref="I3:I66" si="1">ABS(H3-B3)</f>
        <v>14182.807518913214</v>
      </c>
      <c r="J3" s="14">
        <f t="shared" ref="J3:J66" si="2">POWER(H3-B3,2)</f>
        <v>201152029.11854121</v>
      </c>
      <c r="K3" s="14">
        <f t="shared" ref="K3:K66" si="3">(I3/B3)*100</f>
        <v>30.805744196804124</v>
      </c>
    </row>
    <row r="4" spans="1:17" x14ac:dyDescent="0.3">
      <c r="A4" s="15">
        <v>40228</v>
      </c>
      <c r="B4" s="14">
        <v>41595.550000000003</v>
      </c>
      <c r="C4" s="14">
        <v>0</v>
      </c>
      <c r="D4" s="14">
        <v>39.93</v>
      </c>
      <c r="E4" s="14">
        <v>2.5139999999999998</v>
      </c>
      <c r="F4" s="14">
        <v>211.2891429</v>
      </c>
      <c r="G4" s="14">
        <v>8.1059999999999999</v>
      </c>
      <c r="H4" s="14">
        <f t="shared" si="0"/>
        <v>31556.835282558528</v>
      </c>
      <c r="I4" s="14">
        <f t="shared" si="1"/>
        <v>10038.714717441475</v>
      </c>
      <c r="J4" s="14">
        <f t="shared" si="2"/>
        <v>100775793.17817608</v>
      </c>
      <c r="K4" s="14">
        <f t="shared" si="3"/>
        <v>24.134107416397846</v>
      </c>
      <c r="M4" s="14" t="s">
        <v>30</v>
      </c>
      <c r="N4" s="18">
        <f>AVERAGE(I2:I144)</f>
        <v>5593.4087349938127</v>
      </c>
    </row>
    <row r="5" spans="1:17" x14ac:dyDescent="0.3">
      <c r="A5" s="15">
        <v>40235</v>
      </c>
      <c r="B5" s="14">
        <v>19403.54</v>
      </c>
      <c r="C5" s="14">
        <v>0</v>
      </c>
      <c r="D5" s="14">
        <v>46.63</v>
      </c>
      <c r="E5" s="14">
        <v>2.5609999999999999</v>
      </c>
      <c r="F5" s="14">
        <v>211.31964289999999</v>
      </c>
      <c r="G5" s="14">
        <v>8.1059999999999999</v>
      </c>
      <c r="H5" s="14">
        <f t="shared" si="0"/>
        <v>29402.310450827361</v>
      </c>
      <c r="I5" s="14">
        <f t="shared" si="1"/>
        <v>9998.77045082736</v>
      </c>
      <c r="J5" s="14">
        <f t="shared" si="2"/>
        <v>99975410.528338373</v>
      </c>
      <c r="K5" s="14">
        <f t="shared" si="3"/>
        <v>51.530650854572727</v>
      </c>
      <c r="M5" s="14" t="s">
        <v>29</v>
      </c>
      <c r="N5" s="18">
        <f>SUM(J2:J144)/(COUNT(J2:J144)-1)</f>
        <v>74916868.001783401</v>
      </c>
    </row>
    <row r="6" spans="1:17" x14ac:dyDescent="0.3">
      <c r="A6" s="15">
        <v>40242</v>
      </c>
      <c r="B6" s="14">
        <v>21827.9</v>
      </c>
      <c r="C6" s="14">
        <v>0</v>
      </c>
      <c r="D6" s="14">
        <v>46.5</v>
      </c>
      <c r="E6" s="14">
        <v>2.625</v>
      </c>
      <c r="F6" s="14">
        <v>211.35014290000001</v>
      </c>
      <c r="G6" s="14">
        <v>8.1059999999999999</v>
      </c>
      <c r="H6" s="14">
        <f t="shared" si="0"/>
        <v>29537.235162333367</v>
      </c>
      <c r="I6" s="14">
        <f t="shared" si="1"/>
        <v>7709.3351623333656</v>
      </c>
      <c r="J6" s="14">
        <f t="shared" si="2"/>
        <v>59433848.645189621</v>
      </c>
      <c r="K6" s="14">
        <f t="shared" si="3"/>
        <v>35.318721280257677</v>
      </c>
      <c r="M6" s="14" t="s">
        <v>31</v>
      </c>
      <c r="N6" s="18">
        <f>AVERAGE(K2:K144)</f>
        <v>21.952537695023491</v>
      </c>
    </row>
    <row r="7" spans="1:17" x14ac:dyDescent="0.3">
      <c r="A7" s="15">
        <v>40249</v>
      </c>
      <c r="B7" s="14">
        <v>21043.39</v>
      </c>
      <c r="C7" s="14">
        <v>0</v>
      </c>
      <c r="D7" s="14">
        <v>57.79</v>
      </c>
      <c r="E7" s="14">
        <v>2.6669999999999998</v>
      </c>
      <c r="F7" s="14">
        <v>211.3806429</v>
      </c>
      <c r="G7" s="14">
        <v>8.1059999999999999</v>
      </c>
      <c r="H7" s="14">
        <f t="shared" si="0"/>
        <v>25853.203169881312</v>
      </c>
      <c r="I7" s="14">
        <f t="shared" si="1"/>
        <v>4809.8131698813122</v>
      </c>
      <c r="J7" s="14">
        <f t="shared" si="2"/>
        <v>23134302.729163717</v>
      </c>
      <c r="K7" s="14">
        <f t="shared" si="3"/>
        <v>22.856646053137407</v>
      </c>
    </row>
    <row r="8" spans="1:17" x14ac:dyDescent="0.3">
      <c r="A8" s="15">
        <v>40256</v>
      </c>
      <c r="B8" s="14">
        <v>22136.639999999999</v>
      </c>
      <c r="C8" s="14">
        <v>0</v>
      </c>
      <c r="D8" s="14">
        <v>54.58</v>
      </c>
      <c r="E8" s="14">
        <v>2.72</v>
      </c>
      <c r="F8" s="14">
        <v>211.21563499999999</v>
      </c>
      <c r="G8" s="14">
        <v>8.1059999999999999</v>
      </c>
      <c r="H8" s="14">
        <f t="shared" si="0"/>
        <v>26985.709765252766</v>
      </c>
      <c r="I8" s="14">
        <f t="shared" si="1"/>
        <v>4849.069765252767</v>
      </c>
      <c r="J8" s="14">
        <f t="shared" si="2"/>
        <v>23513477.588288523</v>
      </c>
      <c r="K8" s="14">
        <f t="shared" si="3"/>
        <v>21.905175154191273</v>
      </c>
    </row>
    <row r="9" spans="1:17" x14ac:dyDescent="0.3">
      <c r="A9" s="15">
        <v>40263</v>
      </c>
      <c r="B9" s="14">
        <v>26229.21</v>
      </c>
      <c r="C9" s="14">
        <v>0</v>
      </c>
      <c r="D9" s="14">
        <v>51.45</v>
      </c>
      <c r="E9" s="14">
        <v>2.7320000000000002</v>
      </c>
      <c r="F9" s="14">
        <v>211.01804240000001</v>
      </c>
      <c r="G9" s="14">
        <v>8.1059999999999999</v>
      </c>
      <c r="H9" s="14">
        <f t="shared" si="0"/>
        <v>28032.304173977212</v>
      </c>
      <c r="I9" s="14">
        <f t="shared" si="1"/>
        <v>1803.0941739772134</v>
      </c>
      <c r="J9" s="14">
        <f t="shared" si="2"/>
        <v>3251148.6002305695</v>
      </c>
      <c r="K9" s="14">
        <f t="shared" si="3"/>
        <v>6.8743746913353982</v>
      </c>
    </row>
    <row r="10" spans="1:17" x14ac:dyDescent="0.3">
      <c r="A10" s="15">
        <v>40270</v>
      </c>
      <c r="B10" s="14">
        <v>57258.43</v>
      </c>
      <c r="C10" s="14">
        <v>0</v>
      </c>
      <c r="D10" s="14">
        <v>62.27</v>
      </c>
      <c r="E10" s="14">
        <v>2.7189999999999999</v>
      </c>
      <c r="F10" s="14">
        <v>210.8204499</v>
      </c>
      <c r="G10" s="14">
        <v>7.8079999999999998</v>
      </c>
      <c r="H10" s="14">
        <f t="shared" si="0"/>
        <v>23924.920380525517</v>
      </c>
      <c r="I10" s="14">
        <f t="shared" si="1"/>
        <v>33333.509619474484</v>
      </c>
      <c r="J10" s="14">
        <f t="shared" si="2"/>
        <v>1111122863.5515978</v>
      </c>
      <c r="K10" s="14">
        <f t="shared" si="3"/>
        <v>58.21589872351457</v>
      </c>
    </row>
    <row r="11" spans="1:17" x14ac:dyDescent="0.3">
      <c r="A11" s="15">
        <v>40277</v>
      </c>
      <c r="B11" s="14">
        <v>42960.91</v>
      </c>
      <c r="C11" s="14">
        <v>0</v>
      </c>
      <c r="D11" s="14">
        <v>65.86</v>
      </c>
      <c r="E11" s="14">
        <v>2.77</v>
      </c>
      <c r="F11" s="14">
        <v>210.62285739999999</v>
      </c>
      <c r="G11" s="14">
        <v>7.8079999999999998</v>
      </c>
      <c r="H11" s="14">
        <f t="shared" si="0"/>
        <v>22797.725981946329</v>
      </c>
      <c r="I11" s="14">
        <f t="shared" si="1"/>
        <v>20163.184018053675</v>
      </c>
      <c r="J11" s="14">
        <f t="shared" si="2"/>
        <v>406553989.74589515</v>
      </c>
      <c r="K11" s="14">
        <f t="shared" si="3"/>
        <v>46.933791714499698</v>
      </c>
    </row>
    <row r="12" spans="1:17" x14ac:dyDescent="0.3">
      <c r="A12" s="15">
        <v>40284</v>
      </c>
      <c r="B12" s="14">
        <v>17596.96</v>
      </c>
      <c r="C12" s="14">
        <v>0</v>
      </c>
      <c r="D12" s="14">
        <v>66.319999999999993</v>
      </c>
      <c r="E12" s="14">
        <v>2.8079999999999998</v>
      </c>
      <c r="F12" s="14">
        <v>210.48869999999999</v>
      </c>
      <c r="G12" s="14">
        <v>7.8079999999999998</v>
      </c>
      <c r="H12" s="14">
        <f t="shared" si="0"/>
        <v>22693.072602205451</v>
      </c>
      <c r="I12" s="14">
        <f t="shared" si="1"/>
        <v>5096.1126022054523</v>
      </c>
      <c r="J12" s="14">
        <f t="shared" si="2"/>
        <v>25970363.654357225</v>
      </c>
      <c r="K12" s="14">
        <f t="shared" si="3"/>
        <v>28.960187454000309</v>
      </c>
    </row>
    <row r="13" spans="1:17" x14ac:dyDescent="0.3">
      <c r="A13" s="15">
        <v>40291</v>
      </c>
      <c r="B13" s="14">
        <v>16145.35</v>
      </c>
      <c r="C13" s="14">
        <v>0</v>
      </c>
      <c r="D13" s="14">
        <v>64.84</v>
      </c>
      <c r="E13" s="14">
        <v>2.7949999999999999</v>
      </c>
      <c r="F13" s="14">
        <v>210.43912280000001</v>
      </c>
      <c r="G13" s="14">
        <v>7.8079999999999998</v>
      </c>
      <c r="H13" s="14">
        <f t="shared" si="0"/>
        <v>23163.442809742559</v>
      </c>
      <c r="I13" s="14">
        <f t="shared" si="1"/>
        <v>7018.0928097425585</v>
      </c>
      <c r="J13" s="14">
        <f t="shared" si="2"/>
        <v>49253626.686160199</v>
      </c>
      <c r="K13" s="14">
        <f t="shared" si="3"/>
        <v>43.46819864383589</v>
      </c>
    </row>
    <row r="14" spans="1:17" x14ac:dyDescent="0.3">
      <c r="A14" s="15">
        <v>40298</v>
      </c>
      <c r="B14" s="14">
        <v>16555.11</v>
      </c>
      <c r="C14" s="14">
        <v>0</v>
      </c>
      <c r="D14" s="14">
        <v>67.41</v>
      </c>
      <c r="E14" s="14">
        <v>2.78</v>
      </c>
      <c r="F14" s="14">
        <v>210.38954559999999</v>
      </c>
      <c r="G14" s="14">
        <v>7.8079999999999998</v>
      </c>
      <c r="H14" s="14">
        <f t="shared" si="0"/>
        <v>22287.657735680994</v>
      </c>
      <c r="I14" s="14">
        <f t="shared" si="1"/>
        <v>5732.5477356809934</v>
      </c>
      <c r="J14" s="14">
        <f t="shared" si="2"/>
        <v>32862103.541861285</v>
      </c>
      <c r="K14" s="14">
        <f t="shared" si="3"/>
        <v>34.627059171947472</v>
      </c>
    </row>
    <row r="15" spans="1:17" x14ac:dyDescent="0.3">
      <c r="A15" s="15">
        <v>40305</v>
      </c>
      <c r="B15" s="14">
        <v>17413.939999999999</v>
      </c>
      <c r="C15" s="14">
        <v>0</v>
      </c>
      <c r="D15" s="14">
        <v>72.55</v>
      </c>
      <c r="E15" s="14">
        <v>2.835</v>
      </c>
      <c r="F15" s="14">
        <v>210.3399684</v>
      </c>
      <c r="G15" s="14">
        <v>7.8079999999999998</v>
      </c>
      <c r="H15" s="14">
        <f t="shared" si="0"/>
        <v>20658.409204011226</v>
      </c>
      <c r="I15" s="14">
        <f t="shared" si="1"/>
        <v>3244.4692040112277</v>
      </c>
      <c r="J15" s="14">
        <f t="shared" si="2"/>
        <v>10526580.415777249</v>
      </c>
      <c r="K15" s="14">
        <f t="shared" si="3"/>
        <v>18.631448161709688</v>
      </c>
    </row>
    <row r="16" spans="1:17" x14ac:dyDescent="0.3">
      <c r="A16" s="15">
        <v>40312</v>
      </c>
      <c r="B16" s="14">
        <v>18926.740000000002</v>
      </c>
      <c r="C16" s="14">
        <v>0</v>
      </c>
      <c r="D16" s="14">
        <v>74.78</v>
      </c>
      <c r="E16" s="14">
        <v>2.8540000000000001</v>
      </c>
      <c r="F16" s="14">
        <v>210.33742609999999</v>
      </c>
      <c r="G16" s="14">
        <v>7.8079999999999998</v>
      </c>
      <c r="H16" s="14">
        <f t="shared" si="0"/>
        <v>19945.502872231893</v>
      </c>
      <c r="I16" s="14">
        <f t="shared" si="1"/>
        <v>1018.7628722318914</v>
      </c>
      <c r="J16" s="14">
        <f t="shared" si="2"/>
        <v>1037877.7898381731</v>
      </c>
      <c r="K16" s="14">
        <f t="shared" si="3"/>
        <v>5.3826642741005122</v>
      </c>
    </row>
    <row r="17" spans="1:11" x14ac:dyDescent="0.3">
      <c r="A17" s="15">
        <v>40319</v>
      </c>
      <c r="B17" s="14">
        <v>14773.04</v>
      </c>
      <c r="C17" s="14">
        <v>0</v>
      </c>
      <c r="D17" s="14">
        <v>76.44</v>
      </c>
      <c r="E17" s="14">
        <v>2.8260000000000001</v>
      </c>
      <c r="F17" s="14">
        <v>210.61709339999999</v>
      </c>
      <c r="G17" s="14">
        <v>7.8079999999999998</v>
      </c>
      <c r="H17" s="14">
        <f t="shared" si="0"/>
        <v>19367.415875334817</v>
      </c>
      <c r="I17" s="14">
        <f t="shared" si="1"/>
        <v>4594.3758753348156</v>
      </c>
      <c r="J17" s="14">
        <f t="shared" si="2"/>
        <v>21108289.683858555</v>
      </c>
      <c r="K17" s="14">
        <f t="shared" si="3"/>
        <v>31.099732183320533</v>
      </c>
    </row>
    <row r="18" spans="1:11" x14ac:dyDescent="0.3">
      <c r="A18" s="15">
        <v>40326</v>
      </c>
      <c r="B18" s="14">
        <v>15580.43</v>
      </c>
      <c r="C18" s="14">
        <v>0</v>
      </c>
      <c r="D18" s="14">
        <v>80.44</v>
      </c>
      <c r="E18" s="14">
        <v>2.7589999999999999</v>
      </c>
      <c r="F18" s="14">
        <v>210.89676059999999</v>
      </c>
      <c r="G18" s="14">
        <v>7.8079999999999998</v>
      </c>
      <c r="H18" s="14">
        <f t="shared" si="0"/>
        <v>17958.044108130016</v>
      </c>
      <c r="I18" s="14">
        <f t="shared" si="1"/>
        <v>2377.6141081300157</v>
      </c>
      <c r="J18" s="14">
        <f t="shared" si="2"/>
        <v>5653048.8471788894</v>
      </c>
      <c r="K18" s="14">
        <f t="shared" si="3"/>
        <v>15.260259878129265</v>
      </c>
    </row>
    <row r="19" spans="1:11" x14ac:dyDescent="0.3">
      <c r="A19" s="15">
        <v>40333</v>
      </c>
      <c r="B19" s="14">
        <v>17558.09</v>
      </c>
      <c r="C19" s="14">
        <v>0</v>
      </c>
      <c r="D19" s="14">
        <v>80.69</v>
      </c>
      <c r="E19" s="14">
        <v>2.7050000000000001</v>
      </c>
      <c r="F19" s="14">
        <v>211.1764278</v>
      </c>
      <c r="G19" s="14">
        <v>7.8079999999999998</v>
      </c>
      <c r="H19" s="14">
        <f t="shared" si="0"/>
        <v>17810.874164188986</v>
      </c>
      <c r="I19" s="14">
        <f t="shared" si="1"/>
        <v>252.78416418898632</v>
      </c>
      <c r="J19" s="14">
        <f t="shared" si="2"/>
        <v>63899.833664724392</v>
      </c>
      <c r="K19" s="14">
        <f t="shared" si="3"/>
        <v>1.4397019504341664</v>
      </c>
    </row>
    <row r="20" spans="1:11" x14ac:dyDescent="0.3">
      <c r="A20" s="15">
        <v>40340</v>
      </c>
      <c r="B20" s="14">
        <v>16637.62</v>
      </c>
      <c r="C20" s="14">
        <v>0</v>
      </c>
      <c r="D20" s="14">
        <v>80.430000000000007</v>
      </c>
      <c r="E20" s="14">
        <v>2.6680000000000001</v>
      </c>
      <c r="F20" s="14">
        <v>211.4560951</v>
      </c>
      <c r="G20" s="14">
        <v>7.8079999999999998</v>
      </c>
      <c r="H20" s="14">
        <f t="shared" si="0"/>
        <v>17856.89935164099</v>
      </c>
      <c r="I20" s="14">
        <f t="shared" si="1"/>
        <v>1219.2793516409911</v>
      </c>
      <c r="J20" s="14">
        <f t="shared" si="2"/>
        <v>1486642.1373380756</v>
      </c>
      <c r="K20" s="14">
        <f t="shared" si="3"/>
        <v>7.3284481292455963</v>
      </c>
    </row>
    <row r="21" spans="1:11" x14ac:dyDescent="0.3">
      <c r="A21" s="15">
        <v>40347</v>
      </c>
      <c r="B21" s="14">
        <v>16216.27</v>
      </c>
      <c r="C21" s="14">
        <v>0</v>
      </c>
      <c r="D21" s="14">
        <v>84.11</v>
      </c>
      <c r="E21" s="14">
        <v>2.637</v>
      </c>
      <c r="F21" s="14">
        <v>211.45377189999999</v>
      </c>
      <c r="G21" s="14">
        <v>7.8079999999999998</v>
      </c>
      <c r="H21" s="14">
        <f t="shared" si="0"/>
        <v>16592.365827990885</v>
      </c>
      <c r="I21" s="14">
        <f t="shared" si="1"/>
        <v>376.09582799088457</v>
      </c>
      <c r="J21" s="14">
        <f t="shared" si="2"/>
        <v>141448.07183214903</v>
      </c>
      <c r="K21" s="14">
        <f t="shared" si="3"/>
        <v>2.3192499137649074</v>
      </c>
    </row>
    <row r="22" spans="1:11" x14ac:dyDescent="0.3">
      <c r="A22" s="15">
        <v>40354</v>
      </c>
      <c r="B22" s="14">
        <v>16328.72</v>
      </c>
      <c r="C22" s="14">
        <v>0</v>
      </c>
      <c r="D22" s="14">
        <v>84.34</v>
      </c>
      <c r="E22" s="14">
        <v>2.653</v>
      </c>
      <c r="F22" s="14">
        <v>211.33865259999999</v>
      </c>
      <c r="G22" s="14">
        <v>7.8079999999999998</v>
      </c>
      <c r="H22" s="14">
        <f t="shared" si="0"/>
        <v>16533.719246162018</v>
      </c>
      <c r="I22" s="14">
        <f t="shared" si="1"/>
        <v>204.99924616201861</v>
      </c>
      <c r="J22" s="14">
        <f t="shared" si="2"/>
        <v>42024.6909269959</v>
      </c>
      <c r="K22" s="14">
        <f t="shared" si="3"/>
        <v>1.2554520266255935</v>
      </c>
    </row>
    <row r="23" spans="1:11" x14ac:dyDescent="0.3">
      <c r="A23" s="15">
        <v>40361</v>
      </c>
      <c r="B23" s="14">
        <v>16333.14</v>
      </c>
      <c r="C23" s="14">
        <v>0</v>
      </c>
      <c r="D23" s="14">
        <v>80.91</v>
      </c>
      <c r="E23" s="14">
        <v>2.669</v>
      </c>
      <c r="F23" s="14">
        <v>211.22353330000001</v>
      </c>
      <c r="G23" s="14">
        <v>7.7869999999999999</v>
      </c>
      <c r="H23" s="14">
        <f t="shared" si="0"/>
        <v>17654.398786933139</v>
      </c>
      <c r="I23" s="14">
        <f t="shared" si="1"/>
        <v>1321.2587869331401</v>
      </c>
      <c r="J23" s="14">
        <f t="shared" si="2"/>
        <v>1745724.7820480329</v>
      </c>
      <c r="K23" s="14">
        <f t="shared" si="3"/>
        <v>8.0894352643345986</v>
      </c>
    </row>
    <row r="24" spans="1:11" x14ac:dyDescent="0.3">
      <c r="A24" s="15">
        <v>40368</v>
      </c>
      <c r="B24" s="14">
        <v>17688.759999999998</v>
      </c>
      <c r="C24" s="14">
        <v>0</v>
      </c>
      <c r="D24" s="14">
        <v>80.48</v>
      </c>
      <c r="E24" s="14">
        <v>2.6419999999999999</v>
      </c>
      <c r="F24" s="14">
        <v>211.10841400000001</v>
      </c>
      <c r="G24" s="14">
        <v>7.7869999999999999</v>
      </c>
      <c r="H24" s="14">
        <f t="shared" si="0"/>
        <v>17753.869537237377</v>
      </c>
      <c r="I24" s="14">
        <f t="shared" si="1"/>
        <v>65.10953723737839</v>
      </c>
      <c r="J24" s="14">
        <f t="shared" si="2"/>
        <v>4239.2518392655629</v>
      </c>
      <c r="K24" s="14">
        <f t="shared" si="3"/>
        <v>0.36808423675474367</v>
      </c>
    </row>
    <row r="25" spans="1:11" x14ac:dyDescent="0.3">
      <c r="A25" s="15">
        <v>40375</v>
      </c>
      <c r="B25" s="14">
        <v>17150.84</v>
      </c>
      <c r="C25" s="14">
        <v>0</v>
      </c>
      <c r="D25" s="14">
        <v>83.15</v>
      </c>
      <c r="E25" s="14">
        <v>2.6230000000000002</v>
      </c>
      <c r="F25" s="14">
        <v>211.10038539999999</v>
      </c>
      <c r="G25" s="14">
        <v>7.7869999999999999</v>
      </c>
      <c r="H25" s="14">
        <f t="shared" si="0"/>
        <v>16841.058000818513</v>
      </c>
      <c r="I25" s="14">
        <f t="shared" si="1"/>
        <v>309.78199918148675</v>
      </c>
      <c r="J25" s="14">
        <f t="shared" si="2"/>
        <v>95964.887016878653</v>
      </c>
      <c r="K25" s="14">
        <f t="shared" si="3"/>
        <v>1.8062205651821528</v>
      </c>
    </row>
    <row r="26" spans="1:11" x14ac:dyDescent="0.3">
      <c r="A26" s="15">
        <v>40382</v>
      </c>
      <c r="B26" s="14">
        <v>15360.45</v>
      </c>
      <c r="C26" s="14">
        <v>0</v>
      </c>
      <c r="D26" s="14">
        <v>83.36</v>
      </c>
      <c r="E26" s="14">
        <v>2.6080000000000001</v>
      </c>
      <c r="F26" s="14">
        <v>211.2351443</v>
      </c>
      <c r="G26" s="14">
        <v>7.7869999999999999</v>
      </c>
      <c r="H26" s="14">
        <f t="shared" si="0"/>
        <v>16756.026323014055</v>
      </c>
      <c r="I26" s="14">
        <f t="shared" si="1"/>
        <v>1395.5763230140547</v>
      </c>
      <c r="J26" s="14">
        <f t="shared" si="2"/>
        <v>1947633.2733574291</v>
      </c>
      <c r="K26" s="14">
        <f t="shared" si="3"/>
        <v>9.0855171756950774</v>
      </c>
    </row>
    <row r="27" spans="1:11" x14ac:dyDescent="0.3">
      <c r="A27" s="15">
        <v>40389</v>
      </c>
      <c r="B27" s="14">
        <v>15381.82</v>
      </c>
      <c r="C27" s="14">
        <v>0</v>
      </c>
      <c r="D27" s="14">
        <v>81.84</v>
      </c>
      <c r="E27" s="14">
        <v>2.64</v>
      </c>
      <c r="F27" s="14">
        <v>211.36990320000001</v>
      </c>
      <c r="G27" s="14">
        <v>7.7869999999999999</v>
      </c>
      <c r="H27" s="14">
        <f t="shared" si="0"/>
        <v>17311.261813562931</v>
      </c>
      <c r="I27" s="14">
        <f t="shared" si="1"/>
        <v>1929.4418135629312</v>
      </c>
      <c r="J27" s="14">
        <f t="shared" si="2"/>
        <v>3722745.711925013</v>
      </c>
      <c r="K27" s="14">
        <f t="shared" si="3"/>
        <v>12.543650969540218</v>
      </c>
    </row>
    <row r="28" spans="1:11" x14ac:dyDescent="0.3">
      <c r="A28" s="15">
        <v>40396</v>
      </c>
      <c r="B28" s="14">
        <v>17508.41</v>
      </c>
      <c r="C28" s="14">
        <v>0</v>
      </c>
      <c r="D28" s="14">
        <v>87.16</v>
      </c>
      <c r="E28" s="14">
        <v>2.6269999999999998</v>
      </c>
      <c r="F28" s="14">
        <v>211.50466209999999</v>
      </c>
      <c r="G28" s="14">
        <v>7.7869999999999999</v>
      </c>
      <c r="H28" s="14">
        <f t="shared" si="0"/>
        <v>15534.143257211446</v>
      </c>
      <c r="I28" s="14">
        <f t="shared" si="1"/>
        <v>1974.2667427885535</v>
      </c>
      <c r="J28" s="14">
        <f t="shared" si="2"/>
        <v>3897729.1716809245</v>
      </c>
      <c r="K28" s="14">
        <f t="shared" si="3"/>
        <v>11.276105270487461</v>
      </c>
    </row>
    <row r="29" spans="1:11" x14ac:dyDescent="0.3">
      <c r="A29" s="15">
        <v>40403</v>
      </c>
      <c r="B29" s="14">
        <v>15536.4</v>
      </c>
      <c r="C29" s="14">
        <v>0</v>
      </c>
      <c r="D29" s="14">
        <v>87</v>
      </c>
      <c r="E29" s="14">
        <v>2.6920000000000002</v>
      </c>
      <c r="F29" s="14">
        <v>211.63942109999999</v>
      </c>
      <c r="G29" s="14">
        <v>7.7869999999999999</v>
      </c>
      <c r="H29" s="14">
        <f t="shared" si="0"/>
        <v>15684.94289742388</v>
      </c>
      <c r="I29" s="14">
        <f t="shared" si="1"/>
        <v>148.54289742388028</v>
      </c>
      <c r="J29" s="14">
        <f t="shared" si="2"/>
        <v>22064.992375081416</v>
      </c>
      <c r="K29" s="14">
        <f t="shared" si="3"/>
        <v>0.9560959902157532</v>
      </c>
    </row>
    <row r="30" spans="1:11" x14ac:dyDescent="0.3">
      <c r="A30" s="15">
        <v>40410</v>
      </c>
      <c r="B30" s="14">
        <v>15740.13</v>
      </c>
      <c r="C30" s="14">
        <v>0</v>
      </c>
      <c r="D30" s="14">
        <v>86.65</v>
      </c>
      <c r="E30" s="14">
        <v>2.6640000000000001</v>
      </c>
      <c r="F30" s="14">
        <v>211.60336330000001</v>
      </c>
      <c r="G30" s="14">
        <v>7.7869999999999999</v>
      </c>
      <c r="H30" s="14">
        <f t="shared" si="0"/>
        <v>15759.88533876252</v>
      </c>
      <c r="I30" s="14">
        <f t="shared" si="1"/>
        <v>19.755338762521205</v>
      </c>
      <c r="J30" s="14">
        <f t="shared" si="2"/>
        <v>390.27340962197286</v>
      </c>
      <c r="K30" s="14">
        <f t="shared" si="3"/>
        <v>0.12550937484329042</v>
      </c>
    </row>
    <row r="31" spans="1:11" x14ac:dyDescent="0.3">
      <c r="A31" s="15">
        <v>40417</v>
      </c>
      <c r="B31" s="14">
        <v>15793.87</v>
      </c>
      <c r="C31" s="14">
        <v>0</v>
      </c>
      <c r="D31" s="14">
        <v>85.22</v>
      </c>
      <c r="E31" s="14">
        <v>2.6190000000000002</v>
      </c>
      <c r="F31" s="14">
        <v>211.5673056</v>
      </c>
      <c r="G31" s="14">
        <v>7.7869999999999999</v>
      </c>
      <c r="H31" s="14">
        <f t="shared" si="0"/>
        <v>16169.013119656676</v>
      </c>
      <c r="I31" s="14">
        <f t="shared" si="1"/>
        <v>375.14311965667548</v>
      </c>
      <c r="J31" s="14">
        <f t="shared" si="2"/>
        <v>140732.36022574274</v>
      </c>
      <c r="K31" s="14">
        <f t="shared" si="3"/>
        <v>2.3752450770879805</v>
      </c>
    </row>
    <row r="32" spans="1:11" x14ac:dyDescent="0.3">
      <c r="A32" s="15">
        <v>40424</v>
      </c>
      <c r="B32" s="14">
        <v>16241.78</v>
      </c>
      <c r="C32" s="14">
        <v>0</v>
      </c>
      <c r="D32" s="14">
        <v>81.209999999999994</v>
      </c>
      <c r="E32" s="14">
        <v>2.577</v>
      </c>
      <c r="F32" s="14">
        <v>211.53124790000001</v>
      </c>
      <c r="G32" s="14">
        <v>7.7869999999999999</v>
      </c>
      <c r="H32" s="14">
        <f t="shared" si="0"/>
        <v>17438.131863373608</v>
      </c>
      <c r="I32" s="14">
        <f t="shared" si="1"/>
        <v>1196.3518633736076</v>
      </c>
      <c r="J32" s="14">
        <f t="shared" si="2"/>
        <v>1431257.7809975029</v>
      </c>
      <c r="K32" s="14">
        <f t="shared" si="3"/>
        <v>7.3658913208626604</v>
      </c>
    </row>
    <row r="33" spans="1:11" x14ac:dyDescent="0.3">
      <c r="A33" s="15">
        <v>40431</v>
      </c>
      <c r="B33" s="14">
        <v>18194.740000000002</v>
      </c>
      <c r="C33" s="14">
        <v>1</v>
      </c>
      <c r="D33" s="14">
        <v>78.69</v>
      </c>
      <c r="E33" s="14">
        <v>2.5649999999999999</v>
      </c>
      <c r="F33" s="14">
        <v>211.4951902</v>
      </c>
      <c r="G33" s="14">
        <v>7.7869999999999999</v>
      </c>
      <c r="H33" s="14">
        <f t="shared" si="0"/>
        <v>18038.268851710811</v>
      </c>
      <c r="I33" s="14">
        <f t="shared" si="1"/>
        <v>156.47114828919075</v>
      </c>
      <c r="J33" s="14">
        <f t="shared" si="2"/>
        <v>24483.220246937923</v>
      </c>
      <c r="K33" s="14">
        <f t="shared" si="3"/>
        <v>0.85998012771378285</v>
      </c>
    </row>
    <row r="34" spans="1:11" x14ac:dyDescent="0.3">
      <c r="A34" s="15">
        <v>40438</v>
      </c>
      <c r="B34" s="14">
        <v>19354.23</v>
      </c>
      <c r="C34" s="14">
        <v>0</v>
      </c>
      <c r="D34" s="14">
        <v>82.11</v>
      </c>
      <c r="E34" s="14">
        <v>2.5819999999999999</v>
      </c>
      <c r="F34" s="14">
        <v>211.52245959999999</v>
      </c>
      <c r="G34" s="14">
        <v>7.7869999999999999</v>
      </c>
      <c r="H34" s="14">
        <f t="shared" si="0"/>
        <v>17146.303638752768</v>
      </c>
      <c r="I34" s="14">
        <f t="shared" si="1"/>
        <v>2207.9263612472314</v>
      </c>
      <c r="J34" s="14">
        <f t="shared" si="2"/>
        <v>4874938.8166904394</v>
      </c>
      <c r="K34" s="14">
        <f t="shared" si="3"/>
        <v>11.407978314028671</v>
      </c>
    </row>
    <row r="35" spans="1:11" x14ac:dyDescent="0.3">
      <c r="A35" s="15">
        <v>40445</v>
      </c>
      <c r="B35" s="14">
        <v>18122.52</v>
      </c>
      <c r="C35" s="14">
        <v>0</v>
      </c>
      <c r="D35" s="14">
        <v>80.94</v>
      </c>
      <c r="E35" s="14">
        <v>2.6240000000000001</v>
      </c>
      <c r="F35" s="14">
        <v>211.5972246</v>
      </c>
      <c r="G35" s="14">
        <v>7.7869999999999999</v>
      </c>
      <c r="H35" s="14">
        <f t="shared" si="0"/>
        <v>17596.992046544136</v>
      </c>
      <c r="I35" s="14">
        <f t="shared" si="1"/>
        <v>525.52795345586492</v>
      </c>
      <c r="J35" s="14">
        <f t="shared" si="2"/>
        <v>276179.62986350973</v>
      </c>
      <c r="K35" s="14">
        <f t="shared" si="3"/>
        <v>2.8998613518200829</v>
      </c>
    </row>
    <row r="36" spans="1:11" x14ac:dyDescent="0.3">
      <c r="A36" s="15">
        <v>40452</v>
      </c>
      <c r="B36" s="14">
        <v>20094.189999999999</v>
      </c>
      <c r="C36" s="14">
        <v>0</v>
      </c>
      <c r="D36" s="14">
        <v>71.89</v>
      </c>
      <c r="E36" s="14">
        <v>2.6030000000000002</v>
      </c>
      <c r="F36" s="14">
        <v>211.6719895</v>
      </c>
      <c r="G36" s="14">
        <v>7.8380000000000001</v>
      </c>
      <c r="H36" s="14">
        <f t="shared" si="0"/>
        <v>20656.427975638817</v>
      </c>
      <c r="I36" s="14">
        <f t="shared" si="1"/>
        <v>562.23797563881817</v>
      </c>
      <c r="J36" s="14">
        <f t="shared" si="2"/>
        <v>316111.54125043628</v>
      </c>
      <c r="K36" s="14">
        <f t="shared" si="3"/>
        <v>2.7980126376769516</v>
      </c>
    </row>
    <row r="37" spans="1:11" x14ac:dyDescent="0.3">
      <c r="A37" s="15">
        <v>40459</v>
      </c>
      <c r="B37" s="14">
        <v>23388.03</v>
      </c>
      <c r="C37" s="14">
        <v>0</v>
      </c>
      <c r="D37" s="14">
        <v>63.93</v>
      </c>
      <c r="E37" s="14">
        <v>2.633</v>
      </c>
      <c r="F37" s="14">
        <v>211.74675439999999</v>
      </c>
      <c r="G37" s="14">
        <v>7.8380000000000001</v>
      </c>
      <c r="H37" s="14">
        <f t="shared" si="0"/>
        <v>23342.296999438688</v>
      </c>
      <c r="I37" s="14">
        <f t="shared" si="1"/>
        <v>45.733000561311201</v>
      </c>
      <c r="J37" s="14">
        <f t="shared" si="2"/>
        <v>2091.5073403408906</v>
      </c>
      <c r="K37" s="14">
        <f t="shared" si="3"/>
        <v>0.1955401996718458</v>
      </c>
    </row>
    <row r="38" spans="1:11" x14ac:dyDescent="0.3">
      <c r="A38" s="15">
        <v>40466</v>
      </c>
      <c r="B38" s="14">
        <v>26978.34</v>
      </c>
      <c r="C38" s="14">
        <v>0</v>
      </c>
      <c r="D38" s="14">
        <v>67.180000000000007</v>
      </c>
      <c r="E38" s="14">
        <v>2.72</v>
      </c>
      <c r="F38" s="14">
        <v>211.81374360000001</v>
      </c>
      <c r="G38" s="14">
        <v>7.8380000000000001</v>
      </c>
      <c r="H38" s="14">
        <f t="shared" si="0"/>
        <v>22390.220659881932</v>
      </c>
      <c r="I38" s="14">
        <f t="shared" si="1"/>
        <v>4588.1193401180681</v>
      </c>
      <c r="J38" s="14">
        <f t="shared" si="2"/>
        <v>21050839.079165455</v>
      </c>
      <c r="K38" s="14">
        <f t="shared" si="3"/>
        <v>17.006677727829317</v>
      </c>
    </row>
    <row r="39" spans="1:11" x14ac:dyDescent="0.3">
      <c r="A39" s="15">
        <v>40473</v>
      </c>
      <c r="B39" s="14">
        <v>25543.040000000001</v>
      </c>
      <c r="C39" s="14">
        <v>0</v>
      </c>
      <c r="D39" s="14">
        <v>69.86</v>
      </c>
      <c r="E39" s="14">
        <v>2.7250000000000001</v>
      </c>
      <c r="F39" s="14">
        <v>211.8612937</v>
      </c>
      <c r="G39" s="14">
        <v>7.8380000000000001</v>
      </c>
      <c r="H39" s="14">
        <f t="shared" si="0"/>
        <v>21510.42900860052</v>
      </c>
      <c r="I39" s="14">
        <f t="shared" si="1"/>
        <v>4032.6109913994806</v>
      </c>
      <c r="J39" s="14">
        <f t="shared" si="2"/>
        <v>16261951.407955902</v>
      </c>
      <c r="K39" s="14">
        <f t="shared" si="3"/>
        <v>15.787513903589709</v>
      </c>
    </row>
    <row r="40" spans="1:11" x14ac:dyDescent="0.3">
      <c r="A40" s="15">
        <v>40480</v>
      </c>
      <c r="B40" s="14">
        <v>38640.93</v>
      </c>
      <c r="C40" s="14">
        <v>0</v>
      </c>
      <c r="D40" s="14">
        <v>69.64</v>
      </c>
      <c r="E40" s="14">
        <v>2.7160000000000002</v>
      </c>
      <c r="F40" s="14">
        <v>211.9088438</v>
      </c>
      <c r="G40" s="14">
        <v>7.8380000000000001</v>
      </c>
      <c r="H40" s="14">
        <f t="shared" si="0"/>
        <v>21572.732428110132</v>
      </c>
      <c r="I40" s="14">
        <f t="shared" si="1"/>
        <v>17068.197571889868</v>
      </c>
      <c r="J40" s="14">
        <f t="shared" si="2"/>
        <v>291323368.35306722</v>
      </c>
      <c r="K40" s="14">
        <f t="shared" si="3"/>
        <v>44.171290835623957</v>
      </c>
    </row>
    <row r="41" spans="1:11" x14ac:dyDescent="0.3">
      <c r="A41" s="15">
        <v>40487</v>
      </c>
      <c r="B41" s="14">
        <v>34238.879999999997</v>
      </c>
      <c r="C41" s="14">
        <v>0</v>
      </c>
      <c r="D41" s="14">
        <v>58.74</v>
      </c>
      <c r="E41" s="14">
        <v>2.6890000000000001</v>
      </c>
      <c r="F41" s="14">
        <v>211.95639389999999</v>
      </c>
      <c r="G41" s="14">
        <v>7.8380000000000001</v>
      </c>
      <c r="H41" s="14">
        <f t="shared" si="0"/>
        <v>25151.991261666884</v>
      </c>
      <c r="I41" s="14">
        <f t="shared" si="1"/>
        <v>9086.888738333113</v>
      </c>
      <c r="J41" s="14">
        <f t="shared" si="2"/>
        <v>82571546.942845151</v>
      </c>
      <c r="K41" s="14">
        <f t="shared" si="3"/>
        <v>26.539678687892575</v>
      </c>
    </row>
    <row r="42" spans="1:11" x14ac:dyDescent="0.3">
      <c r="A42" s="15">
        <v>40494</v>
      </c>
      <c r="B42" s="14">
        <v>19549.39</v>
      </c>
      <c r="C42" s="14">
        <v>0</v>
      </c>
      <c r="D42" s="14">
        <v>59.61</v>
      </c>
      <c r="E42" s="14">
        <v>2.7280000000000002</v>
      </c>
      <c r="F42" s="14">
        <v>212.00394399999999</v>
      </c>
      <c r="G42" s="14">
        <v>7.8380000000000001</v>
      </c>
      <c r="H42" s="14">
        <f t="shared" si="0"/>
        <v>24920.621666540319</v>
      </c>
      <c r="I42" s="14">
        <f t="shared" si="1"/>
        <v>5371.2316665403196</v>
      </c>
      <c r="J42" s="14">
        <f t="shared" si="2"/>
        <v>28850129.615645498</v>
      </c>
      <c r="K42" s="14">
        <f t="shared" si="3"/>
        <v>27.475188057224901</v>
      </c>
    </row>
    <row r="43" spans="1:11" x14ac:dyDescent="0.3">
      <c r="A43" s="15">
        <v>40501</v>
      </c>
      <c r="B43" s="14">
        <v>19552.84</v>
      </c>
      <c r="C43" s="14">
        <v>0</v>
      </c>
      <c r="D43" s="14">
        <v>51.41</v>
      </c>
      <c r="E43" s="14">
        <v>2.7709999999999999</v>
      </c>
      <c r="F43" s="14">
        <v>211.8896737</v>
      </c>
      <c r="G43" s="14">
        <v>7.8380000000000001</v>
      </c>
      <c r="H43" s="14">
        <f t="shared" si="0"/>
        <v>27696.297123186276</v>
      </c>
      <c r="I43" s="14">
        <f t="shared" si="1"/>
        <v>8143.4571231862756</v>
      </c>
      <c r="J43" s="14">
        <f t="shared" si="2"/>
        <v>66315893.917173289</v>
      </c>
      <c r="K43" s="14">
        <f t="shared" si="3"/>
        <v>41.648461927711146</v>
      </c>
    </row>
    <row r="44" spans="1:11" x14ac:dyDescent="0.3">
      <c r="A44" s="15">
        <v>40508</v>
      </c>
      <c r="B44" s="14">
        <v>18820.29</v>
      </c>
      <c r="C44" s="14">
        <v>1</v>
      </c>
      <c r="D44" s="14">
        <v>64.52</v>
      </c>
      <c r="E44" s="14">
        <v>2.7349999999999999</v>
      </c>
      <c r="F44" s="14">
        <v>211.74843329999999</v>
      </c>
      <c r="G44" s="14">
        <v>7.8380000000000001</v>
      </c>
      <c r="H44" s="14">
        <f t="shared" si="0"/>
        <v>23073.701922833654</v>
      </c>
      <c r="I44" s="14">
        <f t="shared" si="1"/>
        <v>4253.4119228336531</v>
      </c>
      <c r="J44" s="14">
        <f t="shared" si="2"/>
        <v>18091512.985303473</v>
      </c>
      <c r="K44" s="14">
        <f t="shared" si="3"/>
        <v>22.600140182928385</v>
      </c>
    </row>
    <row r="45" spans="1:11" x14ac:dyDescent="0.3">
      <c r="A45" s="15">
        <v>40515</v>
      </c>
      <c r="B45" s="14">
        <v>22517.56</v>
      </c>
      <c r="C45" s="14">
        <v>0</v>
      </c>
      <c r="D45" s="14">
        <v>49.27</v>
      </c>
      <c r="E45" s="14">
        <v>2.7080000000000002</v>
      </c>
      <c r="F45" s="14">
        <v>211.607193</v>
      </c>
      <c r="G45" s="14">
        <v>7.8380000000000001</v>
      </c>
      <c r="H45" s="14">
        <f t="shared" si="0"/>
        <v>28304.811753828115</v>
      </c>
      <c r="I45" s="14">
        <f t="shared" si="1"/>
        <v>5787.2517538281136</v>
      </c>
      <c r="J45" s="14">
        <f t="shared" si="2"/>
        <v>33492282.862186577</v>
      </c>
      <c r="K45" s="14">
        <f t="shared" si="3"/>
        <v>25.7010606558975</v>
      </c>
    </row>
    <row r="46" spans="1:11" x14ac:dyDescent="0.3">
      <c r="A46" s="15">
        <v>40522</v>
      </c>
      <c r="B46" s="14">
        <v>31497.65</v>
      </c>
      <c r="C46" s="14">
        <v>0</v>
      </c>
      <c r="D46" s="14">
        <v>46.33</v>
      </c>
      <c r="E46" s="14">
        <v>2.843</v>
      </c>
      <c r="F46" s="14">
        <v>211.46595260000001</v>
      </c>
      <c r="G46" s="14">
        <v>7.8380000000000001</v>
      </c>
      <c r="H46" s="14">
        <f t="shared" si="0"/>
        <v>29464.726666118237</v>
      </c>
      <c r="I46" s="14">
        <f t="shared" si="1"/>
        <v>2032.9233338817648</v>
      </c>
      <c r="J46" s="14">
        <f t="shared" si="2"/>
        <v>4132777.2814409495</v>
      </c>
      <c r="K46" s="14">
        <f t="shared" si="3"/>
        <v>6.454206373750945</v>
      </c>
    </row>
    <row r="47" spans="1:11" x14ac:dyDescent="0.3">
      <c r="A47" s="15">
        <v>40529</v>
      </c>
      <c r="B47" s="14">
        <v>44912.86</v>
      </c>
      <c r="C47" s="14">
        <v>0</v>
      </c>
      <c r="D47" s="14">
        <v>49.84</v>
      </c>
      <c r="E47" s="14">
        <v>2.8690000000000002</v>
      </c>
      <c r="F47" s="14">
        <v>211.40531240000001</v>
      </c>
      <c r="G47" s="14">
        <v>7.8380000000000001</v>
      </c>
      <c r="H47" s="14">
        <f t="shared" si="0"/>
        <v>28334.645926356723</v>
      </c>
      <c r="I47" s="14">
        <f t="shared" si="1"/>
        <v>16578.214073643278</v>
      </c>
      <c r="J47" s="14">
        <f t="shared" si="2"/>
        <v>274837181.87154406</v>
      </c>
      <c r="K47" s="14">
        <f t="shared" si="3"/>
        <v>36.911953666818988</v>
      </c>
    </row>
    <row r="48" spans="1:11" x14ac:dyDescent="0.3">
      <c r="A48" s="15">
        <v>40536</v>
      </c>
      <c r="B48" s="14">
        <v>55931.23</v>
      </c>
      <c r="C48" s="14">
        <v>0</v>
      </c>
      <c r="D48" s="14">
        <v>52.33</v>
      </c>
      <c r="E48" s="14">
        <v>2.8860000000000001</v>
      </c>
      <c r="F48" s="14">
        <v>211.40512219999999</v>
      </c>
      <c r="G48" s="14">
        <v>7.8380000000000001</v>
      </c>
      <c r="H48" s="14">
        <f t="shared" si="0"/>
        <v>27532.775348857576</v>
      </c>
      <c r="I48" s="14">
        <f t="shared" si="1"/>
        <v>28398.454651142427</v>
      </c>
      <c r="J48" s="14">
        <f t="shared" si="2"/>
        <v>806472226.57299292</v>
      </c>
      <c r="K48" s="14">
        <f t="shared" si="3"/>
        <v>50.773878298657884</v>
      </c>
    </row>
    <row r="49" spans="1:11" x14ac:dyDescent="0.3">
      <c r="A49" s="15">
        <v>40543</v>
      </c>
      <c r="B49" s="14">
        <v>19124.580000000002</v>
      </c>
      <c r="C49" s="14">
        <v>1</v>
      </c>
      <c r="D49" s="14">
        <v>48.43</v>
      </c>
      <c r="E49" s="14">
        <v>2.9430000000000001</v>
      </c>
      <c r="F49" s="14">
        <v>211.4049321</v>
      </c>
      <c r="G49" s="14">
        <v>7.8380000000000001</v>
      </c>
      <c r="H49" s="14">
        <f t="shared" si="0"/>
        <v>28689.745768800283</v>
      </c>
      <c r="I49" s="14">
        <f t="shared" si="1"/>
        <v>9565.1657688002815</v>
      </c>
      <c r="J49" s="14">
        <f t="shared" si="2"/>
        <v>91492396.18462868</v>
      </c>
      <c r="K49" s="14">
        <f t="shared" si="3"/>
        <v>50.015037029834275</v>
      </c>
    </row>
    <row r="50" spans="1:11" x14ac:dyDescent="0.3">
      <c r="A50" s="15">
        <v>40550</v>
      </c>
      <c r="B50" s="14">
        <v>15984.24</v>
      </c>
      <c r="C50" s="14">
        <v>0</v>
      </c>
      <c r="D50" s="14">
        <v>48.27</v>
      </c>
      <c r="E50" s="14">
        <v>2.976</v>
      </c>
      <c r="F50" s="14">
        <v>211.4047419</v>
      </c>
      <c r="G50" s="14">
        <v>7.742</v>
      </c>
      <c r="H50" s="14">
        <f t="shared" si="0"/>
        <v>28848.27678710645</v>
      </c>
      <c r="I50" s="14">
        <f t="shared" si="1"/>
        <v>12864.03678710645</v>
      </c>
      <c r="J50" s="14">
        <f t="shared" si="2"/>
        <v>165483442.46002802</v>
      </c>
      <c r="K50" s="14">
        <f t="shared" si="3"/>
        <v>80.479502229110992</v>
      </c>
    </row>
    <row r="51" spans="1:11" x14ac:dyDescent="0.3">
      <c r="A51" s="15">
        <v>40557</v>
      </c>
      <c r="B51" s="14">
        <v>17359.7</v>
      </c>
      <c r="C51" s="14">
        <v>0</v>
      </c>
      <c r="D51" s="14">
        <v>35.4</v>
      </c>
      <c r="E51" s="14">
        <v>2.9830000000000001</v>
      </c>
      <c r="F51" s="14">
        <v>211.45741090000001</v>
      </c>
      <c r="G51" s="14">
        <v>7.742</v>
      </c>
      <c r="H51" s="14">
        <f t="shared" si="0"/>
        <v>33129.248865504203</v>
      </c>
      <c r="I51" s="14">
        <f t="shared" si="1"/>
        <v>15769.548865504203</v>
      </c>
      <c r="J51" s="14">
        <f t="shared" si="2"/>
        <v>248678671.42152488</v>
      </c>
      <c r="K51" s="14">
        <f t="shared" si="3"/>
        <v>90.839984939280072</v>
      </c>
    </row>
    <row r="52" spans="1:11" x14ac:dyDescent="0.3">
      <c r="A52" s="15">
        <v>40564</v>
      </c>
      <c r="B52" s="14">
        <v>17341.47</v>
      </c>
      <c r="C52" s="14">
        <v>0</v>
      </c>
      <c r="D52" s="14">
        <v>44.04</v>
      </c>
      <c r="E52" s="14">
        <v>3.016</v>
      </c>
      <c r="F52" s="14">
        <v>211.82723429999999</v>
      </c>
      <c r="G52" s="14">
        <v>7.742</v>
      </c>
      <c r="H52" s="14">
        <f t="shared" si="0"/>
        <v>30326.139703074175</v>
      </c>
      <c r="I52" s="14">
        <f t="shared" si="1"/>
        <v>12984.669703074174</v>
      </c>
      <c r="J52" s="14">
        <f t="shared" si="2"/>
        <v>168601647.29793236</v>
      </c>
      <c r="K52" s="14">
        <f t="shared" si="3"/>
        <v>74.876407265786426</v>
      </c>
    </row>
    <row r="53" spans="1:11" x14ac:dyDescent="0.3">
      <c r="A53" s="15">
        <v>40571</v>
      </c>
      <c r="B53" s="14">
        <v>18461.18</v>
      </c>
      <c r="C53" s="14">
        <v>0</v>
      </c>
      <c r="D53" s="14">
        <v>43.83</v>
      </c>
      <c r="E53" s="14">
        <v>3.01</v>
      </c>
      <c r="F53" s="14">
        <v>212.19705769999999</v>
      </c>
      <c r="G53" s="14">
        <v>7.742</v>
      </c>
      <c r="H53" s="14">
        <f t="shared" si="0"/>
        <v>30403.310160255518</v>
      </c>
      <c r="I53" s="14">
        <f t="shared" si="1"/>
        <v>11942.130160255518</v>
      </c>
      <c r="J53" s="14">
        <f t="shared" si="2"/>
        <v>142614472.76448447</v>
      </c>
      <c r="K53" s="14">
        <f t="shared" si="3"/>
        <v>64.687794389391783</v>
      </c>
    </row>
    <row r="54" spans="1:11" x14ac:dyDescent="0.3">
      <c r="A54" s="15">
        <v>40578</v>
      </c>
      <c r="B54" s="14">
        <v>21665.759999999998</v>
      </c>
      <c r="C54" s="14">
        <v>0</v>
      </c>
      <c r="D54" s="14">
        <v>42.27</v>
      </c>
      <c r="E54" s="14">
        <v>2.9889999999999999</v>
      </c>
      <c r="F54" s="14">
        <v>212.56688120000001</v>
      </c>
      <c r="G54" s="14">
        <v>7.742</v>
      </c>
      <c r="H54" s="14">
        <f t="shared" si="0"/>
        <v>30907.048818792933</v>
      </c>
      <c r="I54" s="14">
        <f t="shared" si="1"/>
        <v>9241.2888187929348</v>
      </c>
      <c r="J54" s="14">
        <f t="shared" si="2"/>
        <v>85401419.032347322</v>
      </c>
      <c r="K54" s="14">
        <f t="shared" si="3"/>
        <v>42.65388714170625</v>
      </c>
    </row>
    <row r="55" spans="1:11" x14ac:dyDescent="0.3">
      <c r="A55" s="15">
        <v>40585</v>
      </c>
      <c r="B55" s="14">
        <v>37887.17</v>
      </c>
      <c r="C55" s="14">
        <v>1</v>
      </c>
      <c r="D55" s="14">
        <v>36.39</v>
      </c>
      <c r="E55" s="14">
        <v>3.0219999999999998</v>
      </c>
      <c r="F55" s="14">
        <v>212.93670460000001</v>
      </c>
      <c r="G55" s="14">
        <v>7.742</v>
      </c>
      <c r="H55" s="14">
        <f t="shared" si="0"/>
        <v>32702.832630363697</v>
      </c>
      <c r="I55" s="14">
        <f t="shared" si="1"/>
        <v>5184.3373696363014</v>
      </c>
      <c r="J55" s="14">
        <f t="shared" si="2"/>
        <v>26877353.962207444</v>
      </c>
      <c r="K55" s="14">
        <f t="shared" si="3"/>
        <v>13.683622634354325</v>
      </c>
    </row>
    <row r="56" spans="1:11" x14ac:dyDescent="0.3">
      <c r="A56" s="15">
        <v>40592</v>
      </c>
      <c r="B56" s="14">
        <v>46845.87</v>
      </c>
      <c r="C56" s="14">
        <v>0</v>
      </c>
      <c r="D56" s="14">
        <v>57.36</v>
      </c>
      <c r="E56" s="14">
        <v>3.0449999999999999</v>
      </c>
      <c r="F56" s="14">
        <v>213.24788530000001</v>
      </c>
      <c r="G56" s="14">
        <v>7.742</v>
      </c>
      <c r="H56" s="14">
        <f t="shared" si="0"/>
        <v>26010.546974317305</v>
      </c>
      <c r="I56" s="14">
        <f t="shared" si="1"/>
        <v>20835.323025682697</v>
      </c>
      <c r="J56" s="14">
        <f t="shared" si="2"/>
        <v>434110685.58454359</v>
      </c>
      <c r="K56" s="14">
        <f t="shared" si="3"/>
        <v>44.476328491033883</v>
      </c>
    </row>
    <row r="57" spans="1:11" x14ac:dyDescent="0.3">
      <c r="A57" s="15">
        <v>40599</v>
      </c>
      <c r="B57" s="14">
        <v>19363.830000000002</v>
      </c>
      <c r="C57" s="14">
        <v>0</v>
      </c>
      <c r="D57" s="14">
        <v>62.9</v>
      </c>
      <c r="E57" s="14">
        <v>3.0649999999999999</v>
      </c>
      <c r="F57" s="14">
        <v>213.53560899999999</v>
      </c>
      <c r="G57" s="14">
        <v>7.742</v>
      </c>
      <c r="H57" s="14">
        <f t="shared" si="0"/>
        <v>24213.732050427076</v>
      </c>
      <c r="I57" s="14">
        <f t="shared" si="1"/>
        <v>4849.9020504270738</v>
      </c>
      <c r="J57" s="14">
        <f t="shared" si="2"/>
        <v>23521549.898736734</v>
      </c>
      <c r="K57" s="14">
        <f t="shared" si="3"/>
        <v>25.046192052022114</v>
      </c>
    </row>
    <row r="58" spans="1:11" x14ac:dyDescent="0.3">
      <c r="A58" s="15">
        <v>40606</v>
      </c>
      <c r="B58" s="14">
        <v>20327.61</v>
      </c>
      <c r="C58" s="14">
        <v>0</v>
      </c>
      <c r="D58" s="14">
        <v>59.58</v>
      </c>
      <c r="E58" s="14">
        <v>3.2879999999999998</v>
      </c>
      <c r="F58" s="14">
        <v>213.82333270000001</v>
      </c>
      <c r="G58" s="14">
        <v>7.742</v>
      </c>
      <c r="H58" s="14">
        <f t="shared" si="0"/>
        <v>25642.663968300229</v>
      </c>
      <c r="I58" s="14">
        <f t="shared" si="1"/>
        <v>5315.053968300228</v>
      </c>
      <c r="J58" s="14">
        <f t="shared" si="2"/>
        <v>28249798.685944002</v>
      </c>
      <c r="K58" s="14">
        <f t="shared" si="3"/>
        <v>26.146969409095451</v>
      </c>
    </row>
    <row r="59" spans="1:11" x14ac:dyDescent="0.3">
      <c r="A59" s="15">
        <v>40613</v>
      </c>
      <c r="B59" s="14">
        <v>21280.400000000001</v>
      </c>
      <c r="C59" s="14">
        <v>0</v>
      </c>
      <c r="D59" s="14">
        <v>53.56</v>
      </c>
      <c r="E59" s="14">
        <v>3.4590000000000001</v>
      </c>
      <c r="F59" s="14">
        <v>214.1110564</v>
      </c>
      <c r="G59" s="14">
        <v>7.742</v>
      </c>
      <c r="H59" s="14">
        <f t="shared" si="0"/>
        <v>27893.627701696783</v>
      </c>
      <c r="I59" s="14">
        <f t="shared" si="1"/>
        <v>6613.2277016967819</v>
      </c>
      <c r="J59" s="14">
        <f t="shared" si="2"/>
        <v>43734780.6344897</v>
      </c>
      <c r="K59" s="14">
        <f t="shared" si="3"/>
        <v>31.07661369944541</v>
      </c>
    </row>
    <row r="60" spans="1:11" x14ac:dyDescent="0.3">
      <c r="A60" s="15">
        <v>40620</v>
      </c>
      <c r="B60" s="14">
        <v>20334.23</v>
      </c>
      <c r="C60" s="14">
        <v>0</v>
      </c>
      <c r="D60" s="14">
        <v>62.76</v>
      </c>
      <c r="E60" s="14">
        <v>3.488</v>
      </c>
      <c r="F60" s="14">
        <v>214.36271139999999</v>
      </c>
      <c r="G60" s="14">
        <v>7.742</v>
      </c>
      <c r="H60" s="14">
        <f t="shared" si="0"/>
        <v>24894.006833676409</v>
      </c>
      <c r="I60" s="14">
        <f t="shared" si="1"/>
        <v>4559.7768336764093</v>
      </c>
      <c r="J60" s="14">
        <f t="shared" si="2"/>
        <v>20791564.77293206</v>
      </c>
      <c r="K60" s="14">
        <f t="shared" si="3"/>
        <v>22.424143100950513</v>
      </c>
    </row>
    <row r="61" spans="1:11" x14ac:dyDescent="0.3">
      <c r="A61" s="15">
        <v>40627</v>
      </c>
      <c r="B61" s="14">
        <v>20881.099999999999</v>
      </c>
      <c r="C61" s="14">
        <v>0</v>
      </c>
      <c r="D61" s="14">
        <v>69.97</v>
      </c>
      <c r="E61" s="14">
        <v>3.4729999999999999</v>
      </c>
      <c r="F61" s="14">
        <v>214.59993890000001</v>
      </c>
      <c r="G61" s="14">
        <v>7.742</v>
      </c>
      <c r="H61" s="14">
        <f t="shared" si="0"/>
        <v>22491.607430678305</v>
      </c>
      <c r="I61" s="14">
        <f t="shared" si="1"/>
        <v>1610.5074306783063</v>
      </c>
      <c r="J61" s="14">
        <f t="shared" si="2"/>
        <v>2593734.1842700397</v>
      </c>
      <c r="K61" s="14">
        <f t="shared" si="3"/>
        <v>7.7127518697688648</v>
      </c>
    </row>
    <row r="62" spans="1:11" x14ac:dyDescent="0.3">
      <c r="A62" s="15">
        <v>40634</v>
      </c>
      <c r="B62" s="14">
        <v>20398.09</v>
      </c>
      <c r="C62" s="14">
        <v>0</v>
      </c>
      <c r="D62" s="14">
        <v>59.17</v>
      </c>
      <c r="E62" s="14">
        <v>3.524</v>
      </c>
      <c r="F62" s="14">
        <v>214.8371664</v>
      </c>
      <c r="G62" s="14">
        <v>7.6820000000000004</v>
      </c>
      <c r="H62" s="14">
        <f t="shared" si="0"/>
        <v>26057.200625846919</v>
      </c>
      <c r="I62" s="14">
        <f t="shared" si="1"/>
        <v>5659.110625846919</v>
      </c>
      <c r="J62" s="14">
        <f t="shared" si="2"/>
        <v>32025533.075573508</v>
      </c>
      <c r="K62" s="14">
        <f t="shared" si="3"/>
        <v>27.743335899816696</v>
      </c>
    </row>
    <row r="63" spans="1:11" x14ac:dyDescent="0.3">
      <c r="A63" s="15">
        <v>40641</v>
      </c>
      <c r="B63" s="14">
        <v>23873.79</v>
      </c>
      <c r="C63" s="14">
        <v>0</v>
      </c>
      <c r="D63" s="14">
        <v>67.84</v>
      </c>
      <c r="E63" s="14">
        <v>3.6219999999999999</v>
      </c>
      <c r="F63" s="14">
        <v>215.07439389999999</v>
      </c>
      <c r="G63" s="14">
        <v>7.6820000000000004</v>
      </c>
      <c r="H63" s="14">
        <f t="shared" si="0"/>
        <v>23330.304343965356</v>
      </c>
      <c r="I63" s="14">
        <f t="shared" si="1"/>
        <v>543.48565603464522</v>
      </c>
      <c r="J63" s="14">
        <f t="shared" si="2"/>
        <v>295376.65831540868</v>
      </c>
      <c r="K63" s="14">
        <f t="shared" si="3"/>
        <v>2.2764950853410588</v>
      </c>
    </row>
    <row r="64" spans="1:11" x14ac:dyDescent="0.3">
      <c r="A64" s="15">
        <v>40648</v>
      </c>
      <c r="B64" s="14">
        <v>28762.37</v>
      </c>
      <c r="C64" s="14">
        <v>0</v>
      </c>
      <c r="D64" s="14">
        <v>71.27</v>
      </c>
      <c r="E64" s="14">
        <v>3.7429999999999999</v>
      </c>
      <c r="F64" s="14">
        <v>215.29185609999999</v>
      </c>
      <c r="G64" s="14">
        <v>7.6820000000000004</v>
      </c>
      <c r="H64" s="14">
        <f t="shared" si="0"/>
        <v>22373.105112757949</v>
      </c>
      <c r="I64" s="14">
        <f t="shared" si="1"/>
        <v>6389.2648872420505</v>
      </c>
      <c r="J64" s="14">
        <f t="shared" si="2"/>
        <v>40822705.799344175</v>
      </c>
      <c r="K64" s="14">
        <f t="shared" si="3"/>
        <v>22.213972239568751</v>
      </c>
    </row>
    <row r="65" spans="1:11" x14ac:dyDescent="0.3">
      <c r="A65" s="15">
        <v>40655</v>
      </c>
      <c r="B65" s="14">
        <v>50510.31</v>
      </c>
      <c r="C65" s="14">
        <v>0</v>
      </c>
      <c r="D65" s="14">
        <v>72.989999999999995</v>
      </c>
      <c r="E65" s="14">
        <v>3.8069999999999999</v>
      </c>
      <c r="F65" s="14">
        <v>215.4599053</v>
      </c>
      <c r="G65" s="14">
        <v>7.6820000000000004</v>
      </c>
      <c r="H65" s="14">
        <f t="shared" si="0"/>
        <v>21900.361775553727</v>
      </c>
      <c r="I65" s="14">
        <f t="shared" si="1"/>
        <v>28609.948224446271</v>
      </c>
      <c r="J65" s="14">
        <f t="shared" si="2"/>
        <v>818529137.40549636</v>
      </c>
      <c r="K65" s="14">
        <f t="shared" si="3"/>
        <v>56.641798920747611</v>
      </c>
    </row>
    <row r="66" spans="1:11" x14ac:dyDescent="0.3">
      <c r="A66" s="15">
        <v>40662</v>
      </c>
      <c r="B66" s="14">
        <v>41512.39</v>
      </c>
      <c r="C66" s="14">
        <v>0</v>
      </c>
      <c r="D66" s="14">
        <v>72.03</v>
      </c>
      <c r="E66" s="14">
        <v>3.81</v>
      </c>
      <c r="F66" s="14">
        <v>215.62795439999999</v>
      </c>
      <c r="G66" s="14">
        <v>7.6820000000000004</v>
      </c>
      <c r="H66" s="14">
        <f t="shared" si="0"/>
        <v>22230.291932729502</v>
      </c>
      <c r="I66" s="14">
        <f t="shared" si="1"/>
        <v>19282.098067270497</v>
      </c>
      <c r="J66" s="14">
        <f t="shared" si="2"/>
        <v>371799305.87583667</v>
      </c>
      <c r="K66" s="14">
        <f t="shared" si="3"/>
        <v>46.449019358486701</v>
      </c>
    </row>
    <row r="67" spans="1:11" x14ac:dyDescent="0.3">
      <c r="A67" s="15">
        <v>40669</v>
      </c>
      <c r="B67" s="14">
        <v>20138.189999999999</v>
      </c>
      <c r="C67" s="14">
        <v>0</v>
      </c>
      <c r="D67" s="14">
        <v>64.61</v>
      </c>
      <c r="E67" s="14">
        <v>3.9060000000000001</v>
      </c>
      <c r="F67" s="14">
        <v>215.79600350000001</v>
      </c>
      <c r="G67" s="14">
        <v>7.6820000000000004</v>
      </c>
      <c r="H67" s="14">
        <f t="shared" ref="H67:H130" si="4">$L$2+$M$2*C67+$N$2*D67+$O$2*E67+$P$2*F67+$Q$2*G67</f>
        <v>24834.400058163286</v>
      </c>
      <c r="I67" s="14">
        <f t="shared" ref="I67:I130" si="5">ABS(H67-B67)</f>
        <v>4696.2100581632876</v>
      </c>
      <c r="J67" s="14">
        <f t="shared" ref="J67:J130" si="6">POWER(H67-B67,2)</f>
        <v>22054388.910394028</v>
      </c>
      <c r="K67" s="14">
        <f t="shared" ref="K67:K130" si="7">(I67/B67)*100</f>
        <v>23.319921294631186</v>
      </c>
    </row>
    <row r="68" spans="1:11" x14ac:dyDescent="0.3">
      <c r="A68" s="15">
        <v>40676</v>
      </c>
      <c r="B68" s="14">
        <v>17235.150000000001</v>
      </c>
      <c r="C68" s="14">
        <v>0</v>
      </c>
      <c r="D68" s="14">
        <v>75.64</v>
      </c>
      <c r="E68" s="14">
        <v>3.899</v>
      </c>
      <c r="F68" s="14">
        <v>215.9640526</v>
      </c>
      <c r="G68" s="14">
        <v>7.6820000000000004</v>
      </c>
      <c r="H68" s="14">
        <f t="shared" si="4"/>
        <v>21173.278724682292</v>
      </c>
      <c r="I68" s="14">
        <f t="shared" si="5"/>
        <v>3938.1287246822903</v>
      </c>
      <c r="J68" s="14">
        <f t="shared" si="6"/>
        <v>15508857.852167763</v>
      </c>
      <c r="K68" s="14">
        <f t="shared" si="7"/>
        <v>22.849402092133168</v>
      </c>
    </row>
    <row r="69" spans="1:11" x14ac:dyDescent="0.3">
      <c r="A69" s="15">
        <v>40683</v>
      </c>
      <c r="B69" s="14">
        <v>15136.78</v>
      </c>
      <c r="C69" s="14">
        <v>0</v>
      </c>
      <c r="D69" s="14">
        <v>67.63</v>
      </c>
      <c r="E69" s="14">
        <v>3.907</v>
      </c>
      <c r="F69" s="14">
        <v>215.7339202</v>
      </c>
      <c r="G69" s="14">
        <v>7.6820000000000004</v>
      </c>
      <c r="H69" s="14">
        <f t="shared" si="4"/>
        <v>23831.4368286713</v>
      </c>
      <c r="I69" s="14">
        <f t="shared" si="5"/>
        <v>8694.6568286712991</v>
      </c>
      <c r="J69" s="14">
        <f t="shared" si="6"/>
        <v>75597057.368360445</v>
      </c>
      <c r="K69" s="14">
        <f t="shared" si="7"/>
        <v>57.440597198818367</v>
      </c>
    </row>
    <row r="70" spans="1:11" x14ac:dyDescent="0.3">
      <c r="A70" s="15">
        <v>40690</v>
      </c>
      <c r="B70" s="14">
        <v>15741.6</v>
      </c>
      <c r="C70" s="14">
        <v>0</v>
      </c>
      <c r="D70" s="14">
        <v>77.72</v>
      </c>
      <c r="E70" s="14">
        <v>3.786</v>
      </c>
      <c r="F70" s="14">
        <v>215.5037878</v>
      </c>
      <c r="G70" s="14">
        <v>7.6820000000000004</v>
      </c>
      <c r="H70" s="14">
        <f t="shared" si="4"/>
        <v>20303.695556163802</v>
      </c>
      <c r="I70" s="14">
        <f t="shared" si="5"/>
        <v>4562.095556163802</v>
      </c>
      <c r="J70" s="14">
        <f t="shared" si="6"/>
        <v>20812715.863569509</v>
      </c>
      <c r="K70" s="14">
        <f t="shared" si="7"/>
        <v>28.981142680310779</v>
      </c>
    </row>
    <row r="71" spans="1:11" x14ac:dyDescent="0.3">
      <c r="A71" s="15">
        <v>40697</v>
      </c>
      <c r="B71" s="14">
        <v>16434.150000000001</v>
      </c>
      <c r="C71" s="14">
        <v>0</v>
      </c>
      <c r="D71" s="14">
        <v>83</v>
      </c>
      <c r="E71" s="14">
        <v>3.6989999999999998</v>
      </c>
      <c r="F71" s="14">
        <v>215.2736553</v>
      </c>
      <c r="G71" s="14">
        <v>7.6820000000000004</v>
      </c>
      <c r="H71" s="14">
        <f t="shared" si="4"/>
        <v>18419.433811515162</v>
      </c>
      <c r="I71" s="14">
        <f t="shared" si="5"/>
        <v>1985.2838115151608</v>
      </c>
      <c r="J71" s="14">
        <f t="shared" si="6"/>
        <v>3941351.8122641644</v>
      </c>
      <c r="K71" s="14">
        <f t="shared" si="7"/>
        <v>12.080234216647412</v>
      </c>
    </row>
    <row r="72" spans="1:11" x14ac:dyDescent="0.3">
      <c r="A72" s="15">
        <v>40704</v>
      </c>
      <c r="B72" s="14">
        <v>15883.52</v>
      </c>
      <c r="C72" s="14">
        <v>0</v>
      </c>
      <c r="D72" s="14">
        <v>83.13</v>
      </c>
      <c r="E72" s="14">
        <v>3.6480000000000001</v>
      </c>
      <c r="F72" s="14">
        <v>215.0435229</v>
      </c>
      <c r="G72" s="14">
        <v>7.6820000000000004</v>
      </c>
      <c r="H72" s="14">
        <f t="shared" si="4"/>
        <v>18294.252472952488</v>
      </c>
      <c r="I72" s="14">
        <f t="shared" si="5"/>
        <v>2410.732472952488</v>
      </c>
      <c r="J72" s="14">
        <f t="shared" si="6"/>
        <v>5811631.0561476182</v>
      </c>
      <c r="K72" s="14">
        <f t="shared" si="7"/>
        <v>15.177570670433807</v>
      </c>
    </row>
    <row r="73" spans="1:11" x14ac:dyDescent="0.3">
      <c r="A73" s="15">
        <v>40711</v>
      </c>
      <c r="B73" s="14">
        <v>14978.09</v>
      </c>
      <c r="C73" s="14">
        <v>0</v>
      </c>
      <c r="D73" s="14">
        <v>86.41</v>
      </c>
      <c r="E73" s="14">
        <v>3.637</v>
      </c>
      <c r="F73" s="14">
        <v>214.9980596</v>
      </c>
      <c r="G73" s="14">
        <v>7.6820000000000004</v>
      </c>
      <c r="H73" s="14">
        <f t="shared" si="4"/>
        <v>17188.803818588283</v>
      </c>
      <c r="I73" s="14">
        <f t="shared" si="5"/>
        <v>2210.7138185882832</v>
      </c>
      <c r="J73" s="14">
        <f t="shared" si="6"/>
        <v>4887255.5876971884</v>
      </c>
      <c r="K73" s="14">
        <f t="shared" si="7"/>
        <v>14.759651054228431</v>
      </c>
    </row>
    <row r="74" spans="1:11" x14ac:dyDescent="0.3">
      <c r="A74" s="15">
        <v>40718</v>
      </c>
      <c r="B74" s="14">
        <v>15682.81</v>
      </c>
      <c r="C74" s="14">
        <v>0</v>
      </c>
      <c r="D74" s="14">
        <v>83.58</v>
      </c>
      <c r="E74" s="14">
        <v>3.5939999999999999</v>
      </c>
      <c r="F74" s="14">
        <v>215.0910982</v>
      </c>
      <c r="G74" s="14">
        <v>7.6820000000000004</v>
      </c>
      <c r="H74" s="14">
        <f t="shared" si="4"/>
        <v>18070.704478146708</v>
      </c>
      <c r="I74" s="14">
        <f t="shared" si="5"/>
        <v>2387.8944781467089</v>
      </c>
      <c r="J74" s="14">
        <f t="shared" si="6"/>
        <v>5702040.0387635436</v>
      </c>
      <c r="K74" s="14">
        <f t="shared" si="7"/>
        <v>15.226190192616688</v>
      </c>
    </row>
    <row r="75" spans="1:11" x14ac:dyDescent="0.3">
      <c r="A75" s="15">
        <v>40725</v>
      </c>
      <c r="B75" s="14">
        <v>15363.5</v>
      </c>
      <c r="C75" s="14">
        <v>0</v>
      </c>
      <c r="D75" s="14">
        <v>85.55</v>
      </c>
      <c r="E75" s="14">
        <v>3.524</v>
      </c>
      <c r="F75" s="14">
        <v>215.1841368</v>
      </c>
      <c r="G75" s="14">
        <v>7.9619999999999997</v>
      </c>
      <c r="H75" s="14">
        <f t="shared" si="4"/>
        <v>17784.259350551551</v>
      </c>
      <c r="I75" s="14">
        <f t="shared" si="5"/>
        <v>2420.7593505515506</v>
      </c>
      <c r="J75" s="14">
        <f t="shared" si="6"/>
        <v>5860075.833282765</v>
      </c>
      <c r="K75" s="14">
        <f t="shared" si="7"/>
        <v>15.756561659462692</v>
      </c>
    </row>
    <row r="76" spans="1:11" x14ac:dyDescent="0.3">
      <c r="A76" s="15">
        <v>40732</v>
      </c>
      <c r="B76" s="14">
        <v>16148.87</v>
      </c>
      <c r="C76" s="14">
        <v>0</v>
      </c>
      <c r="D76" s="14">
        <v>85.83</v>
      </c>
      <c r="E76" s="14">
        <v>3.48</v>
      </c>
      <c r="F76" s="14">
        <v>215.2771754</v>
      </c>
      <c r="G76" s="14">
        <v>7.9619999999999997</v>
      </c>
      <c r="H76" s="14">
        <f t="shared" si="4"/>
        <v>17633.203248813024</v>
      </c>
      <c r="I76" s="14">
        <f t="shared" si="5"/>
        <v>1484.3332488130236</v>
      </c>
      <c r="J76" s="14">
        <f t="shared" si="6"/>
        <v>2203245.1935318252</v>
      </c>
      <c r="K76" s="14">
        <f t="shared" si="7"/>
        <v>9.1915610740133733</v>
      </c>
    </row>
    <row r="77" spans="1:11" x14ac:dyDescent="0.3">
      <c r="A77" s="15">
        <v>40739</v>
      </c>
      <c r="B77" s="14">
        <v>15654.85</v>
      </c>
      <c r="C77" s="14">
        <v>0</v>
      </c>
      <c r="D77" s="14">
        <v>88.54</v>
      </c>
      <c r="E77" s="14">
        <v>3.5750000000000002</v>
      </c>
      <c r="F77" s="14">
        <v>215.36110869999999</v>
      </c>
      <c r="G77" s="14">
        <v>7.9619999999999997</v>
      </c>
      <c r="H77" s="14">
        <f t="shared" si="4"/>
        <v>16872.281055627362</v>
      </c>
      <c r="I77" s="14">
        <f t="shared" si="5"/>
        <v>1217.4310556273613</v>
      </c>
      <c r="J77" s="14">
        <f t="shared" si="6"/>
        <v>1482138.3752059513</v>
      </c>
      <c r="K77" s="14">
        <f t="shared" si="7"/>
        <v>7.7767021442387581</v>
      </c>
    </row>
    <row r="78" spans="1:11" x14ac:dyDescent="0.3">
      <c r="A78" s="15">
        <v>40746</v>
      </c>
      <c r="B78" s="14">
        <v>15766.6</v>
      </c>
      <c r="C78" s="14">
        <v>0</v>
      </c>
      <c r="D78" s="14">
        <v>85.77</v>
      </c>
      <c r="E78" s="14">
        <v>3.6509999999999998</v>
      </c>
      <c r="F78" s="14">
        <v>215.42227840000001</v>
      </c>
      <c r="G78" s="14">
        <v>7.9619999999999997</v>
      </c>
      <c r="H78" s="14">
        <f t="shared" si="4"/>
        <v>17901.149329001066</v>
      </c>
      <c r="I78" s="14">
        <f t="shared" si="5"/>
        <v>2134.5493290010654</v>
      </c>
      <c r="J78" s="14">
        <f t="shared" si="6"/>
        <v>4556300.8379388982</v>
      </c>
      <c r="K78" s="14">
        <f t="shared" si="7"/>
        <v>13.53842508214241</v>
      </c>
    </row>
    <row r="79" spans="1:11" x14ac:dyDescent="0.3">
      <c r="A79" s="15">
        <v>40753</v>
      </c>
      <c r="B79" s="14">
        <v>15922.41</v>
      </c>
      <c r="C79" s="14">
        <v>0</v>
      </c>
      <c r="D79" s="14">
        <v>86.83</v>
      </c>
      <c r="E79" s="14">
        <v>3.6819999999999999</v>
      </c>
      <c r="F79" s="14">
        <v>215.4834482</v>
      </c>
      <c r="G79" s="14">
        <v>7.9619999999999997</v>
      </c>
      <c r="H79" s="14">
        <f t="shared" si="4"/>
        <v>17596.037894084344</v>
      </c>
      <c r="I79" s="14">
        <f t="shared" si="5"/>
        <v>1673.627894084344</v>
      </c>
      <c r="J79" s="14">
        <f t="shared" si="6"/>
        <v>2801030.3278571963</v>
      </c>
      <c r="K79" s="14">
        <f t="shared" si="7"/>
        <v>10.511146830689224</v>
      </c>
    </row>
    <row r="80" spans="1:11" x14ac:dyDescent="0.3">
      <c r="A80" s="15">
        <v>40760</v>
      </c>
      <c r="B80" s="14">
        <v>15295.55</v>
      </c>
      <c r="C80" s="14">
        <v>0</v>
      </c>
      <c r="D80" s="14">
        <v>91.65</v>
      </c>
      <c r="E80" s="14">
        <v>3.6840000000000002</v>
      </c>
      <c r="F80" s="14">
        <v>215.54461800000001</v>
      </c>
      <c r="G80" s="14">
        <v>7.9619999999999997</v>
      </c>
      <c r="H80" s="14">
        <f t="shared" si="4"/>
        <v>16002.786265987699</v>
      </c>
      <c r="I80" s="14">
        <f t="shared" si="5"/>
        <v>707.23626598769988</v>
      </c>
      <c r="J80" s="14">
        <f t="shared" si="6"/>
        <v>500183.1359282246</v>
      </c>
      <c r="K80" s="14">
        <f t="shared" si="7"/>
        <v>4.6238040867291463</v>
      </c>
    </row>
    <row r="81" spans="1:11" x14ac:dyDescent="0.3">
      <c r="A81" s="15">
        <v>40767</v>
      </c>
      <c r="B81" s="14">
        <v>14539.79</v>
      </c>
      <c r="C81" s="14">
        <v>0</v>
      </c>
      <c r="D81" s="14">
        <v>90.76</v>
      </c>
      <c r="E81" s="14">
        <v>3.6379999999999999</v>
      </c>
      <c r="F81" s="14">
        <v>215.6057878</v>
      </c>
      <c r="G81" s="14">
        <v>7.9619999999999997</v>
      </c>
      <c r="H81" s="14">
        <f t="shared" si="4"/>
        <v>16235.596165613824</v>
      </c>
      <c r="I81" s="14">
        <f t="shared" si="5"/>
        <v>1695.8061656138234</v>
      </c>
      <c r="J81" s="14">
        <f t="shared" si="6"/>
        <v>2875758.5513338582</v>
      </c>
      <c r="K81" s="14">
        <f t="shared" si="7"/>
        <v>11.6632094797368</v>
      </c>
    </row>
    <row r="82" spans="1:11" x14ac:dyDescent="0.3">
      <c r="A82" s="15">
        <v>40774</v>
      </c>
      <c r="B82" s="14">
        <v>14689.24</v>
      </c>
      <c r="C82" s="14">
        <v>0</v>
      </c>
      <c r="D82" s="14">
        <v>89.94</v>
      </c>
      <c r="E82" s="14">
        <v>3.5539999999999998</v>
      </c>
      <c r="F82" s="14">
        <v>215.66931070000001</v>
      </c>
      <c r="G82" s="14">
        <v>7.9619999999999997</v>
      </c>
      <c r="H82" s="14">
        <f t="shared" si="4"/>
        <v>16391.563768356817</v>
      </c>
      <c r="I82" s="14">
        <f t="shared" si="5"/>
        <v>1702.3237683568168</v>
      </c>
      <c r="J82" s="14">
        <f t="shared" si="6"/>
        <v>2897906.2123125531</v>
      </c>
      <c r="K82" s="14">
        <f t="shared" si="7"/>
        <v>11.588916569930213</v>
      </c>
    </row>
    <row r="83" spans="1:11" x14ac:dyDescent="0.3">
      <c r="A83" s="15">
        <v>40781</v>
      </c>
      <c r="B83" s="14">
        <v>14537.37</v>
      </c>
      <c r="C83" s="14">
        <v>0</v>
      </c>
      <c r="D83" s="14">
        <v>87.96</v>
      </c>
      <c r="E83" s="14">
        <v>3.5230000000000001</v>
      </c>
      <c r="F83" s="14">
        <v>215.73322580000001</v>
      </c>
      <c r="G83" s="14">
        <v>7.9619999999999997</v>
      </c>
      <c r="H83" s="14">
        <f t="shared" si="4"/>
        <v>17007.237653450269</v>
      </c>
      <c r="I83" s="14">
        <f t="shared" si="5"/>
        <v>2469.8676534502683</v>
      </c>
      <c r="J83" s="14">
        <f t="shared" si="6"/>
        <v>6100246.225559935</v>
      </c>
      <c r="K83" s="14">
        <f t="shared" si="7"/>
        <v>16.989783251374</v>
      </c>
    </row>
    <row r="84" spans="1:11" x14ac:dyDescent="0.3">
      <c r="A84" s="15">
        <v>40788</v>
      </c>
      <c r="B84" s="14">
        <v>15277.27</v>
      </c>
      <c r="C84" s="14">
        <v>0</v>
      </c>
      <c r="D84" s="14">
        <v>87.83</v>
      </c>
      <c r="E84" s="14">
        <v>3.5329999999999999</v>
      </c>
      <c r="F84" s="14">
        <v>215.79714089999999</v>
      </c>
      <c r="G84" s="14">
        <v>7.9619999999999997</v>
      </c>
      <c r="H84" s="14">
        <f t="shared" si="4"/>
        <v>17067.260385294103</v>
      </c>
      <c r="I84" s="14">
        <f t="shared" si="5"/>
        <v>1789.9903852941025</v>
      </c>
      <c r="J84" s="14">
        <f t="shared" si="6"/>
        <v>3204065.5794453295</v>
      </c>
      <c r="K84" s="14">
        <f t="shared" si="7"/>
        <v>11.716690123916788</v>
      </c>
    </row>
    <row r="85" spans="1:11" x14ac:dyDescent="0.3">
      <c r="A85" s="15">
        <v>40795</v>
      </c>
      <c r="B85" s="14">
        <v>17746.68</v>
      </c>
      <c r="C85" s="14">
        <v>1</v>
      </c>
      <c r="D85" s="14">
        <v>76</v>
      </c>
      <c r="E85" s="14">
        <v>3.5459999999999998</v>
      </c>
      <c r="F85" s="14">
        <v>215.86105599999999</v>
      </c>
      <c r="G85" s="14">
        <v>7.9619999999999997</v>
      </c>
      <c r="H85" s="14">
        <f t="shared" si="4"/>
        <v>20795.063597107059</v>
      </c>
      <c r="I85" s="14">
        <f t="shared" si="5"/>
        <v>3048.3835971070584</v>
      </c>
      <c r="J85" s="14">
        <f t="shared" si="6"/>
        <v>9292642.5551113691</v>
      </c>
      <c r="K85" s="14">
        <f t="shared" si="7"/>
        <v>17.17720495950261</v>
      </c>
    </row>
    <row r="86" spans="1:11" x14ac:dyDescent="0.3">
      <c r="A86" s="15">
        <v>40802</v>
      </c>
      <c r="B86" s="14">
        <v>18535.48</v>
      </c>
      <c r="C86" s="14">
        <v>0</v>
      </c>
      <c r="D86" s="14">
        <v>79.94</v>
      </c>
      <c r="E86" s="14">
        <v>3.5259999999999998</v>
      </c>
      <c r="F86" s="14">
        <v>216.0410526</v>
      </c>
      <c r="G86" s="14">
        <v>7.9619999999999997</v>
      </c>
      <c r="H86" s="14">
        <f t="shared" si="4"/>
        <v>19684.916876302657</v>
      </c>
      <c r="I86" s="14">
        <f t="shared" si="5"/>
        <v>1149.4368763026578</v>
      </c>
      <c r="J86" s="14">
        <f t="shared" si="6"/>
        <v>1321205.1326044113</v>
      </c>
      <c r="K86" s="14">
        <f t="shared" si="7"/>
        <v>6.2012792563378865</v>
      </c>
    </row>
    <row r="87" spans="1:11" x14ac:dyDescent="0.3">
      <c r="A87" s="15">
        <v>40809</v>
      </c>
      <c r="B87" s="14">
        <v>17859.3</v>
      </c>
      <c r="C87" s="14">
        <v>0</v>
      </c>
      <c r="D87" s="14">
        <v>75.8</v>
      </c>
      <c r="E87" s="14">
        <v>3.4670000000000001</v>
      </c>
      <c r="F87" s="14">
        <v>216.37582459999999</v>
      </c>
      <c r="G87" s="14">
        <v>7.9619999999999997</v>
      </c>
      <c r="H87" s="14">
        <f t="shared" si="4"/>
        <v>20989.16245700233</v>
      </c>
      <c r="I87" s="14">
        <f t="shared" si="5"/>
        <v>3129.8624570023312</v>
      </c>
      <c r="J87" s="14">
        <f t="shared" si="6"/>
        <v>9796038.9997526687</v>
      </c>
      <c r="K87" s="14">
        <f t="shared" si="7"/>
        <v>17.525112725595804</v>
      </c>
    </row>
    <row r="88" spans="1:11" x14ac:dyDescent="0.3">
      <c r="A88" s="15">
        <v>40816</v>
      </c>
      <c r="B88" s="14">
        <v>18337.68</v>
      </c>
      <c r="C88" s="14">
        <v>0</v>
      </c>
      <c r="D88" s="14">
        <v>79.69</v>
      </c>
      <c r="E88" s="14">
        <v>3.355</v>
      </c>
      <c r="F88" s="14">
        <v>216.71059650000001</v>
      </c>
      <c r="G88" s="14">
        <v>7.9619999999999997</v>
      </c>
      <c r="H88" s="14">
        <f t="shared" si="4"/>
        <v>19555.037098485358</v>
      </c>
      <c r="I88" s="14">
        <f t="shared" si="5"/>
        <v>1217.3570984853577</v>
      </c>
      <c r="J88" s="14">
        <f t="shared" si="6"/>
        <v>1481958.305232689</v>
      </c>
      <c r="K88" s="14">
        <f t="shared" si="7"/>
        <v>6.6385556868990934</v>
      </c>
    </row>
    <row r="89" spans="1:11" x14ac:dyDescent="0.3">
      <c r="A89" s="15">
        <v>40823</v>
      </c>
      <c r="B89" s="14">
        <v>20797.580000000002</v>
      </c>
      <c r="C89" s="14">
        <v>0</v>
      </c>
      <c r="D89" s="14">
        <v>69.31</v>
      </c>
      <c r="E89" s="14">
        <v>3.2850000000000001</v>
      </c>
      <c r="F89" s="14">
        <v>217.0453684</v>
      </c>
      <c r="G89" s="14">
        <v>7.8659999999999997</v>
      </c>
      <c r="H89" s="14">
        <f t="shared" si="4"/>
        <v>22755.077372730491</v>
      </c>
      <c r="I89" s="14">
        <f t="shared" si="5"/>
        <v>1957.4973727304896</v>
      </c>
      <c r="J89" s="14">
        <f t="shared" si="6"/>
        <v>3831795.9642467694</v>
      </c>
      <c r="K89" s="14">
        <f t="shared" si="7"/>
        <v>9.4121401275075716</v>
      </c>
    </row>
    <row r="90" spans="1:11" x14ac:dyDescent="0.3">
      <c r="A90" s="15">
        <v>40830</v>
      </c>
      <c r="B90" s="14">
        <v>23077.55</v>
      </c>
      <c r="C90" s="14">
        <v>0</v>
      </c>
      <c r="D90" s="14">
        <v>71.739999999999995</v>
      </c>
      <c r="E90" s="14">
        <v>3.274</v>
      </c>
      <c r="F90" s="14">
        <v>217.35527329999999</v>
      </c>
      <c r="G90" s="14">
        <v>7.8659999999999997</v>
      </c>
      <c r="H90" s="14">
        <f t="shared" si="4"/>
        <v>21946.935801929842</v>
      </c>
      <c r="I90" s="14">
        <f t="shared" si="5"/>
        <v>1130.6141980701577</v>
      </c>
      <c r="J90" s="14">
        <f t="shared" si="6"/>
        <v>1278288.4648778259</v>
      </c>
      <c r="K90" s="14">
        <f t="shared" si="7"/>
        <v>4.8991950968372198</v>
      </c>
    </row>
    <row r="91" spans="1:11" x14ac:dyDescent="0.3">
      <c r="A91" s="15">
        <v>40837</v>
      </c>
      <c r="B91" s="14">
        <v>23351.8</v>
      </c>
      <c r="C91" s="14">
        <v>0</v>
      </c>
      <c r="D91" s="14">
        <v>63.71</v>
      </c>
      <c r="E91" s="14">
        <v>3.3530000000000002</v>
      </c>
      <c r="F91" s="14">
        <v>217.51597620000001</v>
      </c>
      <c r="G91" s="14">
        <v>7.8659999999999997</v>
      </c>
      <c r="H91" s="14">
        <f t="shared" si="4"/>
        <v>24729.019109388333</v>
      </c>
      <c r="I91" s="14">
        <f t="shared" si="5"/>
        <v>1377.2191093883339</v>
      </c>
      <c r="J91" s="14">
        <f t="shared" si="6"/>
        <v>1896732.4752643956</v>
      </c>
      <c r="K91" s="14">
        <f t="shared" si="7"/>
        <v>5.8977000033759026</v>
      </c>
    </row>
    <row r="92" spans="1:11" x14ac:dyDescent="0.3">
      <c r="A92" s="15">
        <v>40844</v>
      </c>
      <c r="B92" s="14">
        <v>31579.9</v>
      </c>
      <c r="C92" s="14">
        <v>0</v>
      </c>
      <c r="D92" s="14">
        <v>66.569999999999993</v>
      </c>
      <c r="E92" s="14">
        <v>3.3719999999999999</v>
      </c>
      <c r="F92" s="14">
        <v>217.6766791</v>
      </c>
      <c r="G92" s="14">
        <v>7.8659999999999997</v>
      </c>
      <c r="H92" s="14">
        <f t="shared" si="4"/>
        <v>23814.213110121826</v>
      </c>
      <c r="I92" s="14">
        <f t="shared" si="5"/>
        <v>7765.6868898781759</v>
      </c>
      <c r="J92" s="14">
        <f t="shared" si="6"/>
        <v>60305892.871625774</v>
      </c>
      <c r="K92" s="14">
        <f t="shared" si="7"/>
        <v>24.590600001514176</v>
      </c>
    </row>
    <row r="93" spans="1:11" x14ac:dyDescent="0.3">
      <c r="A93" s="15">
        <v>40851</v>
      </c>
      <c r="B93" s="14">
        <v>39886.06</v>
      </c>
      <c r="C93" s="14">
        <v>0</v>
      </c>
      <c r="D93" s="14">
        <v>54.98</v>
      </c>
      <c r="E93" s="14">
        <v>3.3319999999999999</v>
      </c>
      <c r="F93" s="14">
        <v>217.83738199999999</v>
      </c>
      <c r="G93" s="14">
        <v>7.8659999999999997</v>
      </c>
      <c r="H93" s="14">
        <f t="shared" si="4"/>
        <v>27608.850462811428</v>
      </c>
      <c r="I93" s="14">
        <f t="shared" si="5"/>
        <v>12277.20953718857</v>
      </c>
      <c r="J93" s="14">
        <f t="shared" si="6"/>
        <v>150729874.02003399</v>
      </c>
      <c r="K93" s="14">
        <f t="shared" si="7"/>
        <v>30.78070267453985</v>
      </c>
    </row>
    <row r="94" spans="1:11" x14ac:dyDescent="0.3">
      <c r="A94" s="15">
        <v>40858</v>
      </c>
      <c r="B94" s="14">
        <v>18689.54</v>
      </c>
      <c r="C94" s="14">
        <v>0</v>
      </c>
      <c r="D94" s="14">
        <v>59.11</v>
      </c>
      <c r="E94" s="14">
        <v>3.2970000000000002</v>
      </c>
      <c r="F94" s="14">
        <v>217.99808490000001</v>
      </c>
      <c r="G94" s="14">
        <v>7.8659999999999997</v>
      </c>
      <c r="H94" s="14">
        <f t="shared" si="4"/>
        <v>26196.455863497114</v>
      </c>
      <c r="I94" s="14">
        <f t="shared" si="5"/>
        <v>7506.9158634971136</v>
      </c>
      <c r="J94" s="14">
        <f t="shared" si="6"/>
        <v>56353785.781624615</v>
      </c>
      <c r="K94" s="14">
        <f t="shared" si="7"/>
        <v>40.166402509088577</v>
      </c>
    </row>
    <row r="95" spans="1:11" x14ac:dyDescent="0.3">
      <c r="A95" s="15">
        <v>40865</v>
      </c>
      <c r="B95" s="14">
        <v>19050.66</v>
      </c>
      <c r="C95" s="14">
        <v>0</v>
      </c>
      <c r="D95" s="14">
        <v>62.25</v>
      </c>
      <c r="E95" s="14">
        <v>3.3079999999999998</v>
      </c>
      <c r="F95" s="14">
        <v>218.2205088</v>
      </c>
      <c r="G95" s="14">
        <v>7.8659999999999997</v>
      </c>
      <c r="H95" s="14">
        <f t="shared" si="4"/>
        <v>25180.137284717563</v>
      </c>
      <c r="I95" s="14">
        <f t="shared" si="5"/>
        <v>6129.4772847175627</v>
      </c>
      <c r="J95" s="14">
        <f t="shared" si="6"/>
        <v>37570491.783868589</v>
      </c>
      <c r="K95" s="14">
        <f t="shared" si="7"/>
        <v>32.174619066833181</v>
      </c>
    </row>
    <row r="96" spans="1:11" x14ac:dyDescent="0.3">
      <c r="A96" s="15">
        <v>40872</v>
      </c>
      <c r="B96" s="14">
        <v>20911.25</v>
      </c>
      <c r="C96" s="14">
        <v>1</v>
      </c>
      <c r="D96" s="14">
        <v>60.14</v>
      </c>
      <c r="E96" s="14">
        <v>3.2360000000000002</v>
      </c>
      <c r="F96" s="14">
        <v>218.4676211</v>
      </c>
      <c r="G96" s="14">
        <v>7.8659999999999997</v>
      </c>
      <c r="H96" s="14">
        <f t="shared" si="4"/>
        <v>25571.703070220785</v>
      </c>
      <c r="I96" s="14">
        <f t="shared" si="5"/>
        <v>4660.4530702207849</v>
      </c>
      <c r="J96" s="14">
        <f t="shared" si="6"/>
        <v>21719822.819730341</v>
      </c>
      <c r="K96" s="14">
        <f t="shared" si="7"/>
        <v>22.286822022694889</v>
      </c>
    </row>
    <row r="97" spans="1:11" x14ac:dyDescent="0.3">
      <c r="A97" s="15">
        <v>40879</v>
      </c>
      <c r="B97" s="14">
        <v>25293.49</v>
      </c>
      <c r="C97" s="14">
        <v>0</v>
      </c>
      <c r="D97" s="14">
        <v>48.91</v>
      </c>
      <c r="E97" s="14">
        <v>3.1720000000000002</v>
      </c>
      <c r="F97" s="14">
        <v>218.71473330000001</v>
      </c>
      <c r="G97" s="14">
        <v>7.8659999999999997</v>
      </c>
      <c r="H97" s="14">
        <f t="shared" si="4"/>
        <v>29433.924754332314</v>
      </c>
      <c r="I97" s="14">
        <f t="shared" si="5"/>
        <v>4140.4347543323129</v>
      </c>
      <c r="J97" s="14">
        <f t="shared" si="6"/>
        <v>17143199.954882879</v>
      </c>
      <c r="K97" s="14">
        <f t="shared" si="7"/>
        <v>16.369566850333079</v>
      </c>
    </row>
    <row r="98" spans="1:11" x14ac:dyDescent="0.3">
      <c r="A98" s="15">
        <v>40886</v>
      </c>
      <c r="B98" s="14">
        <v>33305.919999999998</v>
      </c>
      <c r="C98" s="14">
        <v>0</v>
      </c>
      <c r="D98" s="14">
        <v>43.93</v>
      </c>
      <c r="E98" s="14">
        <v>3.1579999999999999</v>
      </c>
      <c r="F98" s="14">
        <v>218.9618456</v>
      </c>
      <c r="G98" s="14">
        <v>7.8659999999999997</v>
      </c>
      <c r="H98" s="14">
        <f t="shared" si="4"/>
        <v>31076.617048334105</v>
      </c>
      <c r="I98" s="14">
        <f t="shared" si="5"/>
        <v>2229.3029516658935</v>
      </c>
      <c r="J98" s="14">
        <f t="shared" si="6"/>
        <v>4969791.6503062649</v>
      </c>
      <c r="K98" s="14">
        <f t="shared" si="7"/>
        <v>6.6934135182751096</v>
      </c>
    </row>
    <row r="99" spans="1:11" x14ac:dyDescent="0.3">
      <c r="A99" s="15">
        <v>40893</v>
      </c>
      <c r="B99" s="14">
        <v>45773.03</v>
      </c>
      <c r="C99" s="14">
        <v>0</v>
      </c>
      <c r="D99" s="14">
        <v>51.63</v>
      </c>
      <c r="E99" s="14">
        <v>3.1589999999999998</v>
      </c>
      <c r="F99" s="14">
        <v>219.17945330000001</v>
      </c>
      <c r="G99" s="14">
        <v>7.8659999999999997</v>
      </c>
      <c r="H99" s="14">
        <f t="shared" si="4"/>
        <v>28533.464300139942</v>
      </c>
      <c r="I99" s="14">
        <f t="shared" si="5"/>
        <v>17239.565699860057</v>
      </c>
      <c r="J99" s="14">
        <f t="shared" si="6"/>
        <v>297202625.51979136</v>
      </c>
      <c r="K99" s="14">
        <f t="shared" si="7"/>
        <v>37.663151641610916</v>
      </c>
    </row>
    <row r="100" spans="1:11" x14ac:dyDescent="0.3">
      <c r="A100" s="15">
        <v>40900</v>
      </c>
      <c r="B100" s="14">
        <v>46788.75</v>
      </c>
      <c r="C100" s="14">
        <v>0</v>
      </c>
      <c r="D100" s="14">
        <v>47.96</v>
      </c>
      <c r="E100" s="14">
        <v>3.1120000000000001</v>
      </c>
      <c r="F100" s="14">
        <v>219.35772159999999</v>
      </c>
      <c r="G100" s="14">
        <v>7.8659999999999997</v>
      </c>
      <c r="H100" s="14">
        <f t="shared" si="4"/>
        <v>29692.012928629476</v>
      </c>
      <c r="I100" s="14">
        <f t="shared" si="5"/>
        <v>17096.737071370524</v>
      </c>
      <c r="J100" s="14">
        <f t="shared" si="6"/>
        <v>292298418.48757517</v>
      </c>
      <c r="K100" s="14">
        <f t="shared" si="7"/>
        <v>36.540273188256847</v>
      </c>
    </row>
    <row r="101" spans="1:11" x14ac:dyDescent="0.3">
      <c r="A101" s="15">
        <v>40907</v>
      </c>
      <c r="B101" s="14">
        <v>23350.880000000001</v>
      </c>
      <c r="C101" s="14">
        <v>1</v>
      </c>
      <c r="D101" s="14">
        <v>44.55</v>
      </c>
      <c r="E101" s="14">
        <v>3.129</v>
      </c>
      <c r="F101" s="14">
        <v>219.53598980000001</v>
      </c>
      <c r="G101" s="14">
        <v>7.8659999999999997</v>
      </c>
      <c r="H101" s="14">
        <f t="shared" si="4"/>
        <v>30637.624074868712</v>
      </c>
      <c r="I101" s="14">
        <f t="shared" si="5"/>
        <v>7286.7440748687113</v>
      </c>
      <c r="J101" s="14">
        <f t="shared" si="6"/>
        <v>53096639.212634273</v>
      </c>
      <c r="K101" s="14">
        <f t="shared" si="7"/>
        <v>31.205436689618171</v>
      </c>
    </row>
    <row r="102" spans="1:11" x14ac:dyDescent="0.3">
      <c r="A102" s="15">
        <v>40914</v>
      </c>
      <c r="B102" s="14">
        <v>16567.689999999999</v>
      </c>
      <c r="C102" s="14">
        <v>0</v>
      </c>
      <c r="D102" s="14">
        <v>49.01</v>
      </c>
      <c r="E102" s="14">
        <v>3.157</v>
      </c>
      <c r="F102" s="14">
        <v>219.7142581</v>
      </c>
      <c r="G102" s="14">
        <v>7.3479999999999999</v>
      </c>
      <c r="H102" s="14">
        <f t="shared" si="4"/>
        <v>28568.238534683402</v>
      </c>
      <c r="I102" s="14">
        <f t="shared" si="5"/>
        <v>12000.548534683403</v>
      </c>
      <c r="J102" s="14">
        <f t="shared" si="6"/>
        <v>144013165.13329196</v>
      </c>
      <c r="K102" s="14">
        <f t="shared" si="7"/>
        <v>72.43344446137877</v>
      </c>
    </row>
    <row r="103" spans="1:11" x14ac:dyDescent="0.3">
      <c r="A103" s="15">
        <v>40921</v>
      </c>
      <c r="B103" s="14">
        <v>16894.400000000001</v>
      </c>
      <c r="C103" s="14">
        <v>0</v>
      </c>
      <c r="D103" s="14">
        <v>48.53</v>
      </c>
      <c r="E103" s="14">
        <v>3.2610000000000001</v>
      </c>
      <c r="F103" s="14">
        <v>219.89252629999999</v>
      </c>
      <c r="G103" s="14">
        <v>7.3479999999999999</v>
      </c>
      <c r="H103" s="14">
        <f t="shared" si="4"/>
        <v>28882.199892318065</v>
      </c>
      <c r="I103" s="14">
        <f t="shared" si="5"/>
        <v>11987.799892318064</v>
      </c>
      <c r="J103" s="14">
        <f t="shared" si="6"/>
        <v>143707346.258261</v>
      </c>
      <c r="K103" s="14">
        <f t="shared" si="7"/>
        <v>70.957239631582439</v>
      </c>
    </row>
    <row r="104" spans="1:11" x14ac:dyDescent="0.3">
      <c r="A104" s="15">
        <v>40928</v>
      </c>
      <c r="B104" s="14">
        <v>18365.099999999999</v>
      </c>
      <c r="C104" s="14">
        <v>0</v>
      </c>
      <c r="D104" s="14">
        <v>54.11</v>
      </c>
      <c r="E104" s="14">
        <v>3.2679999999999998</v>
      </c>
      <c r="F104" s="14">
        <v>219.98568929999999</v>
      </c>
      <c r="G104" s="14">
        <v>7.3479999999999999</v>
      </c>
      <c r="H104" s="14">
        <f t="shared" si="4"/>
        <v>27045.320366544682</v>
      </c>
      <c r="I104" s="14">
        <f t="shared" si="5"/>
        <v>8680.2203665446832</v>
      </c>
      <c r="J104" s="14">
        <f t="shared" si="6"/>
        <v>75346225.611777112</v>
      </c>
      <c r="K104" s="14">
        <f t="shared" si="7"/>
        <v>47.26475960677962</v>
      </c>
    </row>
    <row r="105" spans="1:11" x14ac:dyDescent="0.3">
      <c r="A105" s="15">
        <v>40935</v>
      </c>
      <c r="B105" s="14">
        <v>18378.16</v>
      </c>
      <c r="C105" s="14">
        <v>0</v>
      </c>
      <c r="D105" s="14">
        <v>54.26</v>
      </c>
      <c r="E105" s="14">
        <v>3.29</v>
      </c>
      <c r="F105" s="14">
        <v>220.07885229999999</v>
      </c>
      <c r="G105" s="14">
        <v>7.3479999999999999</v>
      </c>
      <c r="H105" s="14">
        <f t="shared" si="4"/>
        <v>27030.702539569847</v>
      </c>
      <c r="I105" s="14">
        <f t="shared" si="5"/>
        <v>8652.5425395698476</v>
      </c>
      <c r="J105" s="14">
        <f t="shared" si="6"/>
        <v>74866492.399065822</v>
      </c>
      <c r="K105" s="14">
        <f t="shared" si="7"/>
        <v>47.080570305024267</v>
      </c>
    </row>
    <row r="106" spans="1:11" x14ac:dyDescent="0.3">
      <c r="A106" s="15">
        <v>40942</v>
      </c>
      <c r="B106" s="14">
        <v>23510.49</v>
      </c>
      <c r="C106" s="14">
        <v>0</v>
      </c>
      <c r="D106" s="14">
        <v>56.55</v>
      </c>
      <c r="E106" s="14">
        <v>3.36</v>
      </c>
      <c r="F106" s="14">
        <v>220.1720153</v>
      </c>
      <c r="G106" s="14">
        <v>7.3479999999999999</v>
      </c>
      <c r="H106" s="14">
        <f t="shared" si="4"/>
        <v>26374.141581348249</v>
      </c>
      <c r="I106" s="14">
        <f t="shared" si="5"/>
        <v>2863.6515813482474</v>
      </c>
      <c r="J106" s="14">
        <f t="shared" si="6"/>
        <v>8200500.3793583177</v>
      </c>
      <c r="K106" s="14">
        <f t="shared" si="7"/>
        <v>12.18031432500236</v>
      </c>
    </row>
    <row r="107" spans="1:11" x14ac:dyDescent="0.3">
      <c r="A107" s="15">
        <v>40949</v>
      </c>
      <c r="B107" s="14">
        <v>36988.49</v>
      </c>
      <c r="C107" s="14">
        <v>1</v>
      </c>
      <c r="D107" s="14">
        <v>48.02</v>
      </c>
      <c r="E107" s="14">
        <v>3.4089999999999998</v>
      </c>
      <c r="F107" s="14">
        <v>220.2651783</v>
      </c>
      <c r="G107" s="14">
        <v>7.3479999999999999</v>
      </c>
      <c r="H107" s="14">
        <f t="shared" si="4"/>
        <v>29059.545309299487</v>
      </c>
      <c r="I107" s="14">
        <f t="shared" si="5"/>
        <v>7928.9446907005113</v>
      </c>
      <c r="J107" s="14">
        <f t="shared" si="6"/>
        <v>62868163.908187829</v>
      </c>
      <c r="K107" s="14">
        <f t="shared" si="7"/>
        <v>21.436248656542919</v>
      </c>
    </row>
    <row r="108" spans="1:11" x14ac:dyDescent="0.3">
      <c r="A108" s="15">
        <v>40956</v>
      </c>
      <c r="B108" s="14">
        <v>54060.1</v>
      </c>
      <c r="C108" s="14">
        <v>0</v>
      </c>
      <c r="D108" s="14">
        <v>45.32</v>
      </c>
      <c r="E108" s="14">
        <v>3.51</v>
      </c>
      <c r="F108" s="14">
        <v>220.42575859999999</v>
      </c>
      <c r="G108" s="14">
        <v>7.3479999999999999</v>
      </c>
      <c r="H108" s="14">
        <f t="shared" si="4"/>
        <v>30322.027652211651</v>
      </c>
      <c r="I108" s="14">
        <f t="shared" si="5"/>
        <v>23738.072347788348</v>
      </c>
      <c r="J108" s="14">
        <f t="shared" si="6"/>
        <v>563496078.78883374</v>
      </c>
      <c r="K108" s="14">
        <f t="shared" si="7"/>
        <v>43.910522451472247</v>
      </c>
    </row>
    <row r="109" spans="1:11" x14ac:dyDescent="0.3">
      <c r="A109" s="15">
        <v>40963</v>
      </c>
      <c r="B109" s="14">
        <v>20124.22</v>
      </c>
      <c r="C109" s="14">
        <v>0</v>
      </c>
      <c r="D109" s="14">
        <v>57.25</v>
      </c>
      <c r="E109" s="14">
        <v>3.5550000000000002</v>
      </c>
      <c r="F109" s="14">
        <v>220.63690199999999</v>
      </c>
      <c r="G109" s="14">
        <v>7.3479999999999999</v>
      </c>
      <c r="H109" s="14">
        <f t="shared" si="4"/>
        <v>26437.773357830796</v>
      </c>
      <c r="I109" s="14">
        <f t="shared" si="5"/>
        <v>6313.553357830795</v>
      </c>
      <c r="J109" s="14">
        <f t="shared" si="6"/>
        <v>39860956.002176508</v>
      </c>
      <c r="K109" s="14">
        <f t="shared" si="7"/>
        <v>31.372909647334378</v>
      </c>
    </row>
    <row r="110" spans="1:11" x14ac:dyDescent="0.3">
      <c r="A110" s="15">
        <v>40970</v>
      </c>
      <c r="B110" s="14">
        <v>20113.03</v>
      </c>
      <c r="C110" s="14">
        <v>0</v>
      </c>
      <c r="D110" s="14">
        <v>60.96</v>
      </c>
      <c r="E110" s="14">
        <v>3.63</v>
      </c>
      <c r="F110" s="14">
        <v>220.84804539999999</v>
      </c>
      <c r="G110" s="14">
        <v>7.3479999999999999</v>
      </c>
      <c r="H110" s="14">
        <f t="shared" si="4"/>
        <v>25322.391882140422</v>
      </c>
      <c r="I110" s="14">
        <f t="shared" si="5"/>
        <v>5209.3618821404234</v>
      </c>
      <c r="J110" s="14">
        <f t="shared" si="6"/>
        <v>27137451.219097614</v>
      </c>
      <c r="K110" s="14">
        <f t="shared" si="7"/>
        <v>25.900433112964201</v>
      </c>
    </row>
    <row r="111" spans="1:11" x14ac:dyDescent="0.3">
      <c r="A111" s="15">
        <v>40977</v>
      </c>
      <c r="B111" s="14">
        <v>21140.07</v>
      </c>
      <c r="C111" s="14">
        <v>0</v>
      </c>
      <c r="D111" s="14">
        <v>58.76</v>
      </c>
      <c r="E111" s="14">
        <v>3.669</v>
      </c>
      <c r="F111" s="14">
        <v>221.05918869999999</v>
      </c>
      <c r="G111" s="14">
        <v>7.3479999999999999</v>
      </c>
      <c r="H111" s="14">
        <f t="shared" si="4"/>
        <v>26116.375228662277</v>
      </c>
      <c r="I111" s="14">
        <f t="shared" si="5"/>
        <v>4976.3052286622769</v>
      </c>
      <c r="J111" s="14">
        <f t="shared" si="6"/>
        <v>24763613.728811517</v>
      </c>
      <c r="K111" s="14">
        <f t="shared" si="7"/>
        <v>23.539681886873019</v>
      </c>
    </row>
    <row r="112" spans="1:11" x14ac:dyDescent="0.3">
      <c r="A112" s="15">
        <v>40984</v>
      </c>
      <c r="B112" s="14">
        <v>22366.880000000001</v>
      </c>
      <c r="C112" s="14">
        <v>0</v>
      </c>
      <c r="D112" s="14">
        <v>64.739999999999995</v>
      </c>
      <c r="E112" s="14">
        <v>3.734</v>
      </c>
      <c r="F112" s="14">
        <v>221.21181319999999</v>
      </c>
      <c r="G112" s="14">
        <v>7.3479999999999999</v>
      </c>
      <c r="H112" s="14">
        <f t="shared" si="4"/>
        <v>24231.396808227513</v>
      </c>
      <c r="I112" s="14">
        <f t="shared" si="5"/>
        <v>1864.5168082275122</v>
      </c>
      <c r="J112" s="14">
        <f t="shared" si="6"/>
        <v>3476422.9281629096</v>
      </c>
      <c r="K112" s="14">
        <f t="shared" si="7"/>
        <v>8.3360612129519733</v>
      </c>
    </row>
    <row r="113" spans="1:11" x14ac:dyDescent="0.3">
      <c r="A113" s="15">
        <v>40991</v>
      </c>
      <c r="B113" s="14">
        <v>22107.7</v>
      </c>
      <c r="C113" s="14">
        <v>0</v>
      </c>
      <c r="D113" s="14">
        <v>65.930000000000007</v>
      </c>
      <c r="E113" s="14">
        <v>3.7869999999999999</v>
      </c>
      <c r="F113" s="14">
        <v>221.28641260000001</v>
      </c>
      <c r="G113" s="14">
        <v>7.3479999999999999</v>
      </c>
      <c r="H113" s="14">
        <f t="shared" si="4"/>
        <v>23914.851793199407</v>
      </c>
      <c r="I113" s="14">
        <f t="shared" si="5"/>
        <v>1807.1517931994058</v>
      </c>
      <c r="J113" s="14">
        <f t="shared" si="6"/>
        <v>3265797.6036638278</v>
      </c>
      <c r="K113" s="14">
        <f t="shared" si="7"/>
        <v>8.1743093727497929</v>
      </c>
    </row>
    <row r="114" spans="1:11" x14ac:dyDescent="0.3">
      <c r="A114" s="15">
        <v>40998</v>
      </c>
      <c r="B114" s="14">
        <v>28952.86</v>
      </c>
      <c r="C114" s="14">
        <v>0</v>
      </c>
      <c r="D114" s="14">
        <v>67.61</v>
      </c>
      <c r="E114" s="14">
        <v>3.8450000000000002</v>
      </c>
      <c r="F114" s="14">
        <v>221.36101189999999</v>
      </c>
      <c r="G114" s="14">
        <v>7.3479999999999999</v>
      </c>
      <c r="H114" s="14">
        <f t="shared" si="4"/>
        <v>23442.849941821383</v>
      </c>
      <c r="I114" s="14">
        <f t="shared" si="5"/>
        <v>5510.0100581786173</v>
      </c>
      <c r="J114" s="14">
        <f t="shared" si="6"/>
        <v>30360210.841229528</v>
      </c>
      <c r="K114" s="14">
        <f t="shared" si="7"/>
        <v>19.030969852990747</v>
      </c>
    </row>
    <row r="115" spans="1:11" x14ac:dyDescent="0.3">
      <c r="A115" s="15">
        <v>41005</v>
      </c>
      <c r="B115" s="14">
        <v>57592.12</v>
      </c>
      <c r="C115" s="14">
        <v>0</v>
      </c>
      <c r="D115" s="14">
        <v>70.430000000000007</v>
      </c>
      <c r="E115" s="14">
        <v>3.891</v>
      </c>
      <c r="F115" s="14">
        <v>221.43561120000001</v>
      </c>
      <c r="G115" s="14">
        <v>7.1429999999999998</v>
      </c>
      <c r="H115" s="14">
        <f t="shared" si="4"/>
        <v>22237.56870522532</v>
      </c>
      <c r="I115" s="14">
        <f t="shared" si="5"/>
        <v>35354.551294774683</v>
      </c>
      <c r="J115" s="14">
        <f t="shared" si="6"/>
        <v>1249944297.2548542</v>
      </c>
      <c r="K115" s="14">
        <f t="shared" si="7"/>
        <v>61.387827527055229</v>
      </c>
    </row>
    <row r="116" spans="1:11" x14ac:dyDescent="0.3">
      <c r="A116" s="15">
        <v>41012</v>
      </c>
      <c r="B116" s="14">
        <v>34684.21</v>
      </c>
      <c r="C116" s="14">
        <v>0</v>
      </c>
      <c r="D116" s="14">
        <v>69.069999999999993</v>
      </c>
      <c r="E116" s="14">
        <v>3.891</v>
      </c>
      <c r="F116" s="14">
        <v>221.5102105</v>
      </c>
      <c r="G116" s="14">
        <v>7.1429999999999998</v>
      </c>
      <c r="H116" s="14">
        <f t="shared" si="4"/>
        <v>22691.888783113936</v>
      </c>
      <c r="I116" s="14">
        <f t="shared" si="5"/>
        <v>11992.321216886063</v>
      </c>
      <c r="J116" s="14">
        <f t="shared" si="6"/>
        <v>143815768.16897562</v>
      </c>
      <c r="K116" s="14">
        <f t="shared" si="7"/>
        <v>34.575736961822287</v>
      </c>
    </row>
    <row r="117" spans="1:11" x14ac:dyDescent="0.3">
      <c r="A117" s="15">
        <v>41019</v>
      </c>
      <c r="B117" s="14">
        <v>16976.189999999999</v>
      </c>
      <c r="C117" s="14">
        <v>0</v>
      </c>
      <c r="D117" s="14">
        <v>66.760000000000005</v>
      </c>
      <c r="E117" s="14">
        <v>3.8769999999999998</v>
      </c>
      <c r="F117" s="14">
        <v>221.56407369999999</v>
      </c>
      <c r="G117" s="14">
        <v>7.1429999999999998</v>
      </c>
      <c r="H117" s="14">
        <f t="shared" si="4"/>
        <v>23440.619475956697</v>
      </c>
      <c r="I117" s="14">
        <f t="shared" si="5"/>
        <v>6464.4294759566983</v>
      </c>
      <c r="J117" s="14">
        <f t="shared" si="6"/>
        <v>41788848.449617796</v>
      </c>
      <c r="K117" s="14">
        <f t="shared" si="7"/>
        <v>38.0793892855623</v>
      </c>
    </row>
    <row r="118" spans="1:11" x14ac:dyDescent="0.3">
      <c r="A118" s="15">
        <v>41026</v>
      </c>
      <c r="B118" s="14">
        <v>16347.6</v>
      </c>
      <c r="C118" s="14">
        <v>0</v>
      </c>
      <c r="D118" s="14">
        <v>67.23</v>
      </c>
      <c r="E118" s="14">
        <v>3.8140000000000001</v>
      </c>
      <c r="F118" s="14">
        <v>221.6179368</v>
      </c>
      <c r="G118" s="14">
        <v>7.1429999999999998</v>
      </c>
      <c r="H118" s="14">
        <f t="shared" si="4"/>
        <v>23197.985190551441</v>
      </c>
      <c r="I118" s="14">
        <f t="shared" si="5"/>
        <v>6850.3851905514402</v>
      </c>
      <c r="J118" s="14">
        <f t="shared" si="6"/>
        <v>46927777.258926496</v>
      </c>
      <c r="K118" s="14">
        <f t="shared" si="7"/>
        <v>41.904531494234263</v>
      </c>
    </row>
    <row r="119" spans="1:11" x14ac:dyDescent="0.3">
      <c r="A119" s="15">
        <v>41033</v>
      </c>
      <c r="B119" s="14">
        <v>17147.439999999999</v>
      </c>
      <c r="C119" s="14">
        <v>0</v>
      </c>
      <c r="D119" s="14">
        <v>75.55</v>
      </c>
      <c r="E119" s="14">
        <v>3.7490000000000001</v>
      </c>
      <c r="F119" s="14">
        <v>221.67179999999999</v>
      </c>
      <c r="G119" s="14">
        <v>7.1429999999999998</v>
      </c>
      <c r="H119" s="14">
        <f t="shared" si="4"/>
        <v>20348.789491568776</v>
      </c>
      <c r="I119" s="14">
        <f t="shared" si="5"/>
        <v>3201.349491568777</v>
      </c>
      <c r="J119" s="14">
        <f t="shared" si="6"/>
        <v>10248638.567167668</v>
      </c>
      <c r="K119" s="14">
        <f t="shared" si="7"/>
        <v>18.669547708397154</v>
      </c>
    </row>
    <row r="120" spans="1:11" x14ac:dyDescent="0.3">
      <c r="A120" s="15">
        <v>41040</v>
      </c>
      <c r="B120" s="14">
        <v>18164.2</v>
      </c>
      <c r="C120" s="14">
        <v>0</v>
      </c>
      <c r="D120" s="14">
        <v>73.77</v>
      </c>
      <c r="E120" s="14">
        <v>3.6880000000000002</v>
      </c>
      <c r="F120" s="14">
        <v>221.72566320000001</v>
      </c>
      <c r="G120" s="14">
        <v>7.1429999999999998</v>
      </c>
      <c r="H120" s="14">
        <f t="shared" si="4"/>
        <v>20855.2760064703</v>
      </c>
      <c r="I120" s="14">
        <f t="shared" si="5"/>
        <v>2691.076006470299</v>
      </c>
      <c r="J120" s="14">
        <f t="shared" si="6"/>
        <v>7241890.0726001328</v>
      </c>
      <c r="K120" s="14">
        <f t="shared" si="7"/>
        <v>14.815274036127651</v>
      </c>
    </row>
    <row r="121" spans="1:11" x14ac:dyDescent="0.3">
      <c r="A121" s="15">
        <v>41047</v>
      </c>
      <c r="B121" s="14">
        <v>18517.79</v>
      </c>
      <c r="C121" s="14">
        <v>0</v>
      </c>
      <c r="D121" s="14">
        <v>70.33</v>
      </c>
      <c r="E121" s="14">
        <v>3.63</v>
      </c>
      <c r="F121" s="14">
        <v>221.74267399999999</v>
      </c>
      <c r="G121" s="14">
        <v>7.1429999999999998</v>
      </c>
      <c r="H121" s="14">
        <f t="shared" si="4"/>
        <v>21915.008196340212</v>
      </c>
      <c r="I121" s="14">
        <f t="shared" si="5"/>
        <v>3397.2181963402109</v>
      </c>
      <c r="J121" s="14">
        <f t="shared" si="6"/>
        <v>11541091.473545035</v>
      </c>
      <c r="K121" s="14">
        <f t="shared" si="7"/>
        <v>18.345699980074354</v>
      </c>
    </row>
    <row r="122" spans="1:11" x14ac:dyDescent="0.3">
      <c r="A122" s="15">
        <v>41054</v>
      </c>
      <c r="B122" s="14">
        <v>16963.55</v>
      </c>
      <c r="C122" s="14">
        <v>0</v>
      </c>
      <c r="D122" s="14">
        <v>77.22</v>
      </c>
      <c r="E122" s="14">
        <v>3.5609999999999999</v>
      </c>
      <c r="F122" s="14">
        <v>221.744944</v>
      </c>
      <c r="G122" s="14">
        <v>7.1429999999999998</v>
      </c>
      <c r="H122" s="14">
        <f t="shared" si="4"/>
        <v>19532.235796651141</v>
      </c>
      <c r="I122" s="14">
        <f t="shared" si="5"/>
        <v>2568.6857966511416</v>
      </c>
      <c r="J122" s="14">
        <f t="shared" si="6"/>
        <v>6598146.7219173098</v>
      </c>
      <c r="K122" s="14">
        <f t="shared" si="7"/>
        <v>15.142383502575473</v>
      </c>
    </row>
    <row r="123" spans="1:11" x14ac:dyDescent="0.3">
      <c r="A123" s="15">
        <v>41061</v>
      </c>
      <c r="B123" s="14">
        <v>16065.49</v>
      </c>
      <c r="C123" s="14">
        <v>0</v>
      </c>
      <c r="D123" s="14">
        <v>77.95</v>
      </c>
      <c r="E123" s="14">
        <v>3.5009999999999999</v>
      </c>
      <c r="F123" s="14">
        <v>221.74721389999999</v>
      </c>
      <c r="G123" s="14">
        <v>7.1429999999999998</v>
      </c>
      <c r="H123" s="14">
        <f t="shared" si="4"/>
        <v>19205.372677061539</v>
      </c>
      <c r="I123" s="14">
        <f t="shared" si="5"/>
        <v>3139.8826770615397</v>
      </c>
      <c r="J123" s="14">
        <f t="shared" si="6"/>
        <v>9858863.2257111408</v>
      </c>
      <c r="K123" s="14">
        <f t="shared" si="7"/>
        <v>19.544269593156134</v>
      </c>
    </row>
    <row r="124" spans="1:11" x14ac:dyDescent="0.3">
      <c r="A124" s="15">
        <v>41068</v>
      </c>
      <c r="B124" s="14">
        <v>17666</v>
      </c>
      <c r="C124" s="14">
        <v>0</v>
      </c>
      <c r="D124" s="14">
        <v>78.3</v>
      </c>
      <c r="E124" s="14">
        <v>3.452</v>
      </c>
      <c r="F124" s="14">
        <v>221.7494839</v>
      </c>
      <c r="G124" s="14">
        <v>7.1429999999999998</v>
      </c>
      <c r="H124" s="14">
        <f t="shared" si="4"/>
        <v>19020.102464696818</v>
      </c>
      <c r="I124" s="14">
        <f t="shared" si="5"/>
        <v>1354.1024646968181</v>
      </c>
      <c r="J124" s="14">
        <f t="shared" si="6"/>
        <v>1833593.4848979975</v>
      </c>
      <c r="K124" s="14">
        <f t="shared" si="7"/>
        <v>7.6650201782906029</v>
      </c>
    </row>
    <row r="125" spans="1:11" x14ac:dyDescent="0.3">
      <c r="A125" s="15">
        <v>41075</v>
      </c>
      <c r="B125" s="14">
        <v>17558.82</v>
      </c>
      <c r="C125" s="14">
        <v>0</v>
      </c>
      <c r="D125" s="14">
        <v>79.349999999999994</v>
      </c>
      <c r="E125" s="14">
        <v>3.3929999999999998</v>
      </c>
      <c r="F125" s="14">
        <v>221.76264209999999</v>
      </c>
      <c r="G125" s="14">
        <v>7.1429999999999998</v>
      </c>
      <c r="H125" s="14">
        <f t="shared" si="4"/>
        <v>18588.984781022835</v>
      </c>
      <c r="I125" s="14">
        <f t="shared" si="5"/>
        <v>1030.1647810228351</v>
      </c>
      <c r="J125" s="14">
        <f t="shared" si="6"/>
        <v>1061239.4760598259</v>
      </c>
      <c r="K125" s="14">
        <f t="shared" si="7"/>
        <v>5.8669362805862528</v>
      </c>
    </row>
    <row r="126" spans="1:11" x14ac:dyDescent="0.3">
      <c r="A126" s="15">
        <v>41082</v>
      </c>
      <c r="B126" s="14">
        <v>16633.41</v>
      </c>
      <c r="C126" s="14">
        <v>0</v>
      </c>
      <c r="D126" s="14">
        <v>78.39</v>
      </c>
      <c r="E126" s="14">
        <v>3.3460000000000001</v>
      </c>
      <c r="F126" s="14">
        <v>221.8030211</v>
      </c>
      <c r="G126" s="14">
        <v>7.1429999999999998</v>
      </c>
      <c r="H126" s="14">
        <f t="shared" si="4"/>
        <v>18842.699381065751</v>
      </c>
      <c r="I126" s="14">
        <f t="shared" si="5"/>
        <v>2209.2893810657515</v>
      </c>
      <c r="J126" s="14">
        <f t="shared" si="6"/>
        <v>4880959.569289891</v>
      </c>
      <c r="K126" s="14">
        <f t="shared" si="7"/>
        <v>13.282239667426893</v>
      </c>
    </row>
    <row r="127" spans="1:11" x14ac:dyDescent="0.3">
      <c r="A127" s="15">
        <v>41089</v>
      </c>
      <c r="B127" s="14">
        <v>15722.82</v>
      </c>
      <c r="C127" s="14">
        <v>0</v>
      </c>
      <c r="D127" s="14">
        <v>84.88</v>
      </c>
      <c r="E127" s="14">
        <v>3.286</v>
      </c>
      <c r="F127" s="14">
        <v>221.8434</v>
      </c>
      <c r="G127" s="14">
        <v>7.1429999999999998</v>
      </c>
      <c r="H127" s="14">
        <f t="shared" si="4"/>
        <v>16606.974599748009</v>
      </c>
      <c r="I127" s="14">
        <f t="shared" si="5"/>
        <v>884.15459974800979</v>
      </c>
      <c r="J127" s="14">
        <f t="shared" si="6"/>
        <v>781729.35625556344</v>
      </c>
      <c r="K127" s="14">
        <f t="shared" si="7"/>
        <v>5.6233843531122902</v>
      </c>
    </row>
    <row r="128" spans="1:11" x14ac:dyDescent="0.3">
      <c r="A128" s="15">
        <v>41096</v>
      </c>
      <c r="B128" s="14">
        <v>17823.37</v>
      </c>
      <c r="C128" s="14">
        <v>0</v>
      </c>
      <c r="D128" s="14">
        <v>81.569999999999993</v>
      </c>
      <c r="E128" s="14">
        <v>3.2269999999999999</v>
      </c>
      <c r="F128" s="14">
        <v>221.88377890000001</v>
      </c>
      <c r="G128" s="14">
        <v>6.9080000000000004</v>
      </c>
      <c r="H128" s="14">
        <f t="shared" si="4"/>
        <v>17235.501914756704</v>
      </c>
      <c r="I128" s="14">
        <f t="shared" si="5"/>
        <v>587.86808524329535</v>
      </c>
      <c r="J128" s="14">
        <f t="shared" si="6"/>
        <v>345588.88564761839</v>
      </c>
      <c r="K128" s="14">
        <f t="shared" si="7"/>
        <v>3.2982992848338748</v>
      </c>
    </row>
    <row r="129" spans="1:11" x14ac:dyDescent="0.3">
      <c r="A129" s="15">
        <v>41103</v>
      </c>
      <c r="B129" s="14">
        <v>16566.18</v>
      </c>
      <c r="C129" s="14">
        <v>0</v>
      </c>
      <c r="D129" s="14">
        <v>77.12</v>
      </c>
      <c r="E129" s="14">
        <v>3.2559999999999998</v>
      </c>
      <c r="F129" s="14">
        <v>221.92415790000001</v>
      </c>
      <c r="G129" s="14">
        <v>6.9080000000000004</v>
      </c>
      <c r="H129" s="14">
        <f t="shared" si="4"/>
        <v>18754.252225646051</v>
      </c>
      <c r="I129" s="14">
        <f t="shared" si="5"/>
        <v>2188.0722256460504</v>
      </c>
      <c r="J129" s="14">
        <f t="shared" si="6"/>
        <v>4787660.0646436606</v>
      </c>
      <c r="K129" s="14">
        <f t="shared" si="7"/>
        <v>13.208067434049674</v>
      </c>
    </row>
    <row r="130" spans="1:11" x14ac:dyDescent="0.3">
      <c r="A130" s="15">
        <v>41110</v>
      </c>
      <c r="B130" s="14">
        <v>16348.06</v>
      </c>
      <c r="C130" s="14">
        <v>0</v>
      </c>
      <c r="D130" s="14">
        <v>80.42</v>
      </c>
      <c r="E130" s="14">
        <v>3.3109999999999999</v>
      </c>
      <c r="F130" s="14">
        <v>221.93272669999999</v>
      </c>
      <c r="G130" s="14">
        <v>6.9080000000000004</v>
      </c>
      <c r="H130" s="14">
        <f t="shared" si="4"/>
        <v>17737.821156431535</v>
      </c>
      <c r="I130" s="14">
        <f t="shared" si="5"/>
        <v>1389.7611564315357</v>
      </c>
      <c r="J130" s="14">
        <f t="shared" si="6"/>
        <v>1931436.0719259195</v>
      </c>
      <c r="K130" s="14">
        <f t="shared" si="7"/>
        <v>8.5010769255283858</v>
      </c>
    </row>
    <row r="131" spans="1:11" x14ac:dyDescent="0.3">
      <c r="A131" s="15">
        <v>41117</v>
      </c>
      <c r="B131" s="14">
        <v>15731.18</v>
      </c>
      <c r="C131" s="14">
        <v>0</v>
      </c>
      <c r="D131" s="14">
        <v>82.66</v>
      </c>
      <c r="E131" s="14">
        <v>3.407</v>
      </c>
      <c r="F131" s="14">
        <v>221.9412954</v>
      </c>
      <c r="G131" s="14">
        <v>6.9080000000000004</v>
      </c>
      <c r="H131" s="14">
        <f t="shared" ref="H131:H144" si="8">$L$2+$M$2*C131+$N$2*D131+$O$2*E131+$P$2*F131+$Q$2*G131</f>
        <v>17130.944681390502</v>
      </c>
      <c r="I131" s="14">
        <f t="shared" ref="I131:I144" si="9">ABS(H131-B131)</f>
        <v>1399.7646813905012</v>
      </c>
      <c r="J131" s="14">
        <f t="shared" ref="J131:J144" si="10">POWER(H131-B131,2)</f>
        <v>1959341.1632682513</v>
      </c>
      <c r="K131" s="14">
        <f t="shared" ref="K131:K144" si="11">(I131/B131)*100</f>
        <v>8.8980272388371446</v>
      </c>
    </row>
    <row r="132" spans="1:11" x14ac:dyDescent="0.3">
      <c r="A132" s="15">
        <v>41124</v>
      </c>
      <c r="B132" s="14">
        <v>16628.310000000001</v>
      </c>
      <c r="C132" s="14">
        <v>0</v>
      </c>
      <c r="D132" s="14">
        <v>86.11</v>
      </c>
      <c r="E132" s="14">
        <v>3.4169999999999998</v>
      </c>
      <c r="F132" s="14">
        <v>221.94986420000001</v>
      </c>
      <c r="G132" s="14">
        <v>6.9080000000000004</v>
      </c>
      <c r="H132" s="14">
        <f t="shared" si="8"/>
        <v>16001.137736823086</v>
      </c>
      <c r="I132" s="14">
        <f t="shared" si="9"/>
        <v>627.17226317691529</v>
      </c>
      <c r="J132" s="14">
        <f t="shared" si="10"/>
        <v>393345.04769845388</v>
      </c>
      <c r="K132" s="14">
        <f t="shared" si="11"/>
        <v>3.7717138012035814</v>
      </c>
    </row>
    <row r="133" spans="1:11" x14ac:dyDescent="0.3">
      <c r="A133" s="15">
        <v>41131</v>
      </c>
      <c r="B133" s="14">
        <v>16119.92</v>
      </c>
      <c r="C133" s="14">
        <v>0</v>
      </c>
      <c r="D133" s="14">
        <v>85.05</v>
      </c>
      <c r="E133" s="14">
        <v>3.4940000000000002</v>
      </c>
      <c r="F133" s="14">
        <v>221.95843289999999</v>
      </c>
      <c r="G133" s="14">
        <v>6.9080000000000004</v>
      </c>
      <c r="H133" s="14">
        <f t="shared" si="8"/>
        <v>16461.961440315852</v>
      </c>
      <c r="I133" s="14">
        <f t="shared" si="9"/>
        <v>342.04144031585201</v>
      </c>
      <c r="J133" s="14">
        <f t="shared" si="10"/>
        <v>116992.34689334256</v>
      </c>
      <c r="K133" s="14">
        <f t="shared" si="11"/>
        <v>2.121855693550911</v>
      </c>
    </row>
    <row r="134" spans="1:11" x14ac:dyDescent="0.3">
      <c r="A134" s="15">
        <v>41138</v>
      </c>
      <c r="B134" s="14">
        <v>17330.7</v>
      </c>
      <c r="C134" s="14">
        <v>0</v>
      </c>
      <c r="D134" s="14">
        <v>84.85</v>
      </c>
      <c r="E134" s="14">
        <v>3.5710000000000002</v>
      </c>
      <c r="F134" s="14">
        <v>222.0384109</v>
      </c>
      <c r="G134" s="14">
        <v>6.9080000000000004</v>
      </c>
      <c r="H134" s="14">
        <f t="shared" si="8"/>
        <v>16640.624681922778</v>
      </c>
      <c r="I134" s="14">
        <f t="shared" si="9"/>
        <v>690.07531807722262</v>
      </c>
      <c r="J134" s="14">
        <f t="shared" si="10"/>
        <v>476203.94461938</v>
      </c>
      <c r="K134" s="14">
        <f t="shared" si="11"/>
        <v>3.9818086867652349</v>
      </c>
    </row>
    <row r="135" spans="1:11" x14ac:dyDescent="0.3">
      <c r="A135" s="15">
        <v>41145</v>
      </c>
      <c r="B135" s="14">
        <v>16286.4</v>
      </c>
      <c r="C135" s="14">
        <v>0</v>
      </c>
      <c r="D135" s="14">
        <v>77.66</v>
      </c>
      <c r="E135" s="14">
        <v>3.62</v>
      </c>
      <c r="F135" s="14">
        <v>222.17194570000001</v>
      </c>
      <c r="G135" s="14">
        <v>6.9080000000000004</v>
      </c>
      <c r="H135" s="14">
        <f t="shared" si="8"/>
        <v>19100.501200631621</v>
      </c>
      <c r="I135" s="14">
        <f t="shared" si="9"/>
        <v>2814.1012006316214</v>
      </c>
      <c r="J135" s="14">
        <f t="shared" si="10"/>
        <v>7919165.5673963334</v>
      </c>
      <c r="K135" s="14">
        <f t="shared" si="11"/>
        <v>17.27884124565049</v>
      </c>
    </row>
    <row r="136" spans="1:11" x14ac:dyDescent="0.3">
      <c r="A136" s="15">
        <v>41152</v>
      </c>
      <c r="B136" s="14">
        <v>16680.240000000002</v>
      </c>
      <c r="C136" s="14">
        <v>0</v>
      </c>
      <c r="D136" s="14">
        <v>80.489999999999995</v>
      </c>
      <c r="E136" s="14">
        <v>3.6379999999999999</v>
      </c>
      <c r="F136" s="14">
        <v>222.30548049999999</v>
      </c>
      <c r="G136" s="14">
        <v>6.9080000000000004</v>
      </c>
      <c r="H136" s="14">
        <f t="shared" si="8"/>
        <v>18193.056570552908</v>
      </c>
      <c r="I136" s="14">
        <f t="shared" si="9"/>
        <v>1512.8165705529063</v>
      </c>
      <c r="J136" s="14">
        <f t="shared" si="10"/>
        <v>2288613.9761394565</v>
      </c>
      <c r="K136" s="14">
        <f t="shared" si="11"/>
        <v>9.0695132117577817</v>
      </c>
    </row>
    <row r="137" spans="1:11" x14ac:dyDescent="0.3">
      <c r="A137" s="15">
        <v>41159</v>
      </c>
      <c r="B137" s="14">
        <v>18322.37</v>
      </c>
      <c r="C137" s="14">
        <v>1</v>
      </c>
      <c r="D137" s="14">
        <v>83.96</v>
      </c>
      <c r="E137" s="14">
        <v>3.73</v>
      </c>
      <c r="F137" s="14">
        <v>222.43901529999999</v>
      </c>
      <c r="G137" s="14">
        <v>6.9080000000000004</v>
      </c>
      <c r="H137" s="14">
        <f t="shared" si="8"/>
        <v>16960.772293708851</v>
      </c>
      <c r="I137" s="14">
        <f t="shared" si="9"/>
        <v>1361.5977062911479</v>
      </c>
      <c r="J137" s="14">
        <f t="shared" si="10"/>
        <v>1853948.3137773152</v>
      </c>
      <c r="K137" s="14">
        <f t="shared" si="11"/>
        <v>7.4313405214016974</v>
      </c>
    </row>
    <row r="138" spans="1:11" x14ac:dyDescent="0.3">
      <c r="A138" s="15">
        <v>41166</v>
      </c>
      <c r="B138" s="14">
        <v>19616.22</v>
      </c>
      <c r="C138" s="14">
        <v>0</v>
      </c>
      <c r="D138" s="14">
        <v>74.97</v>
      </c>
      <c r="E138" s="14">
        <v>3.7170000000000001</v>
      </c>
      <c r="F138" s="14">
        <v>222.58201930000001</v>
      </c>
      <c r="G138" s="14">
        <v>6.9080000000000004</v>
      </c>
      <c r="H138" s="14">
        <f t="shared" si="8"/>
        <v>20147.619812000306</v>
      </c>
      <c r="I138" s="14">
        <f t="shared" si="9"/>
        <v>531.39981200030525</v>
      </c>
      <c r="J138" s="14">
        <f t="shared" si="10"/>
        <v>282385.76019395975</v>
      </c>
      <c r="K138" s="14">
        <f t="shared" si="11"/>
        <v>2.7089817100353955</v>
      </c>
    </row>
    <row r="139" spans="1:11" x14ac:dyDescent="0.3">
      <c r="A139" s="15">
        <v>41173</v>
      </c>
      <c r="B139" s="14">
        <v>19251.5</v>
      </c>
      <c r="C139" s="14">
        <v>0</v>
      </c>
      <c r="D139" s="14">
        <v>69.87</v>
      </c>
      <c r="E139" s="14">
        <v>3.7210000000000001</v>
      </c>
      <c r="F139" s="14">
        <v>222.78183859999999</v>
      </c>
      <c r="G139" s="14">
        <v>6.9080000000000004</v>
      </c>
      <c r="H139" s="14">
        <f t="shared" si="8"/>
        <v>21853.517590219319</v>
      </c>
      <c r="I139" s="14">
        <f t="shared" si="9"/>
        <v>2602.0175902193187</v>
      </c>
      <c r="J139" s="14">
        <f t="shared" si="10"/>
        <v>6770495.5398107497</v>
      </c>
      <c r="K139" s="14">
        <f t="shared" si="11"/>
        <v>13.51592130597262</v>
      </c>
    </row>
    <row r="140" spans="1:11" x14ac:dyDescent="0.3">
      <c r="A140" s="15">
        <v>41180</v>
      </c>
      <c r="B140" s="14">
        <v>18947.810000000001</v>
      </c>
      <c r="C140" s="14">
        <v>0</v>
      </c>
      <c r="D140" s="14">
        <v>76.08</v>
      </c>
      <c r="E140" s="14">
        <v>3.6659999999999999</v>
      </c>
      <c r="F140" s="14">
        <v>222.98165789999999</v>
      </c>
      <c r="G140" s="14">
        <v>6.9080000000000004</v>
      </c>
      <c r="H140" s="14">
        <f t="shared" si="8"/>
        <v>19724.631859548022</v>
      </c>
      <c r="I140" s="14">
        <f t="shared" si="9"/>
        <v>776.82185954802117</v>
      </c>
      <c r="J140" s="14">
        <f t="shared" si="10"/>
        <v>603452.2014716455</v>
      </c>
      <c r="K140" s="14">
        <f t="shared" si="11"/>
        <v>4.0997975995538329</v>
      </c>
    </row>
    <row r="141" spans="1:11" x14ac:dyDescent="0.3">
      <c r="A141" s="15">
        <v>41187</v>
      </c>
      <c r="B141" s="14">
        <v>21904.47</v>
      </c>
      <c r="C141" s="14">
        <v>0</v>
      </c>
      <c r="D141" s="14">
        <v>68.55</v>
      </c>
      <c r="E141" s="14">
        <v>3.617</v>
      </c>
      <c r="F141" s="14">
        <v>223.18147719999999</v>
      </c>
      <c r="G141" s="14">
        <v>6.5730000000000004</v>
      </c>
      <c r="H141" s="14">
        <f t="shared" si="8"/>
        <v>21608.93817965595</v>
      </c>
      <c r="I141" s="14">
        <f t="shared" si="9"/>
        <v>295.53182034405108</v>
      </c>
      <c r="J141" s="14">
        <f t="shared" si="10"/>
        <v>87339.056835868483</v>
      </c>
      <c r="K141" s="14">
        <f t="shared" si="11"/>
        <v>1.3491849852749283</v>
      </c>
    </row>
    <row r="142" spans="1:11" x14ac:dyDescent="0.3">
      <c r="A142" s="15">
        <v>41194</v>
      </c>
      <c r="B142" s="14">
        <v>22764.01</v>
      </c>
      <c r="C142" s="14">
        <v>0</v>
      </c>
      <c r="D142" s="14">
        <v>62.99</v>
      </c>
      <c r="E142" s="14">
        <v>3.601</v>
      </c>
      <c r="F142" s="14">
        <v>223.38129649999999</v>
      </c>
      <c r="G142" s="14">
        <v>6.5730000000000004</v>
      </c>
      <c r="H142" s="14">
        <f t="shared" si="8"/>
        <v>23439.134547954542</v>
      </c>
      <c r="I142" s="14">
        <f t="shared" si="9"/>
        <v>675.12454795454323</v>
      </c>
      <c r="J142" s="14">
        <f t="shared" si="10"/>
        <v>455793.15525082633</v>
      </c>
      <c r="K142" s="14">
        <f t="shared" si="11"/>
        <v>2.9657540475274051</v>
      </c>
    </row>
    <row r="143" spans="1:11" x14ac:dyDescent="0.3">
      <c r="A143" s="15">
        <v>41201</v>
      </c>
      <c r="B143" s="14">
        <v>24185.27</v>
      </c>
      <c r="C143" s="14">
        <v>0</v>
      </c>
      <c r="D143" s="14">
        <v>67.97</v>
      </c>
      <c r="E143" s="14">
        <v>3.5939999999999999</v>
      </c>
      <c r="F143" s="14">
        <v>223.42572329999999</v>
      </c>
      <c r="G143" s="14">
        <v>6.5730000000000004</v>
      </c>
      <c r="H143" s="14">
        <f t="shared" si="8"/>
        <v>21779.364242735777</v>
      </c>
      <c r="I143" s="14">
        <f t="shared" si="9"/>
        <v>2405.9057572642232</v>
      </c>
      <c r="J143" s="14">
        <f t="shared" si="10"/>
        <v>5788382.5128371352</v>
      </c>
      <c r="K143" s="14">
        <f t="shared" si="11"/>
        <v>9.9478143401509396</v>
      </c>
    </row>
    <row r="144" spans="1:11" x14ac:dyDescent="0.3">
      <c r="A144" s="15">
        <v>41208</v>
      </c>
      <c r="B144" s="14">
        <v>27390.81</v>
      </c>
      <c r="C144" s="14">
        <v>0</v>
      </c>
      <c r="D144" s="14">
        <v>69.16</v>
      </c>
      <c r="E144" s="14">
        <v>3.5059999999999998</v>
      </c>
      <c r="F144" s="14">
        <v>223.44425129999999</v>
      </c>
      <c r="G144" s="14">
        <v>6.5730000000000004</v>
      </c>
      <c r="H144" s="14">
        <f t="shared" si="8"/>
        <v>21261.04136482827</v>
      </c>
      <c r="I144" s="14">
        <f t="shared" si="9"/>
        <v>6129.7686351717311</v>
      </c>
      <c r="J144" s="14">
        <f t="shared" si="10"/>
        <v>37574063.520735107</v>
      </c>
      <c r="K144" s="14">
        <f t="shared" si="11"/>
        <v>22.378924300419488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3C4-63A3-4AD0-A064-3B528A07E8B0}">
  <dimension ref="C2:F15"/>
  <sheetViews>
    <sheetView showGridLines="0" topLeftCell="B1" workbookViewId="0">
      <selection activeCell="I18" sqref="I18"/>
    </sheetView>
  </sheetViews>
  <sheetFormatPr defaultRowHeight="14.4" x14ac:dyDescent="0.3"/>
  <cols>
    <col min="3" max="3" width="20.21875" bestFit="1" customWidth="1"/>
    <col min="4" max="6" width="11.77734375" bestFit="1" customWidth="1"/>
  </cols>
  <sheetData>
    <row r="2" spans="3:6" x14ac:dyDescent="0.3">
      <c r="C2" s="16" t="s">
        <v>56</v>
      </c>
      <c r="D2" s="16" t="s">
        <v>29</v>
      </c>
      <c r="E2" s="16" t="s">
        <v>61</v>
      </c>
      <c r="F2" s="16" t="s">
        <v>31</v>
      </c>
    </row>
    <row r="3" spans="3:6" x14ac:dyDescent="0.3">
      <c r="C3" s="14" t="s">
        <v>25</v>
      </c>
      <c r="D3" s="14">
        <v>6895.115957446812</v>
      </c>
      <c r="E3" s="14">
        <v>169085463.01199791</v>
      </c>
      <c r="F3" s="14">
        <v>29.93826142857295</v>
      </c>
    </row>
    <row r="4" spans="3:6" x14ac:dyDescent="0.3">
      <c r="C4" s="14" t="s">
        <v>57</v>
      </c>
      <c r="D4" s="14">
        <v>6615.6164047619068</v>
      </c>
      <c r="E4" s="14">
        <v>111468056.44000982</v>
      </c>
      <c r="F4" s="14">
        <v>27.75065711734366</v>
      </c>
    </row>
    <row r="5" spans="3:6" x14ac:dyDescent="0.3">
      <c r="C5" s="14" t="s">
        <v>58</v>
      </c>
      <c r="D5" s="14">
        <v>5939.0182142857138</v>
      </c>
      <c r="E5" s="14">
        <v>96712705.553018183</v>
      </c>
      <c r="F5" s="14">
        <v>24.741650469531539</v>
      </c>
    </row>
    <row r="6" spans="3:6" x14ac:dyDescent="0.3">
      <c r="C6" s="14" t="s">
        <v>32</v>
      </c>
      <c r="D6" s="14">
        <v>5835.7641127753395</v>
      </c>
      <c r="E6" s="14">
        <v>89694959.209993765</v>
      </c>
      <c r="F6" s="14">
        <v>23.751177808387663</v>
      </c>
    </row>
    <row r="7" spans="3:6" x14ac:dyDescent="0.3">
      <c r="C7" s="14" t="s">
        <v>59</v>
      </c>
      <c r="D7" s="14">
        <v>5593.4087349938127</v>
      </c>
      <c r="E7" s="14">
        <v>74916868.001783401</v>
      </c>
      <c r="F7" s="14">
        <v>21.952537695023491</v>
      </c>
    </row>
    <row r="10" spans="3:6" x14ac:dyDescent="0.3">
      <c r="C10" s="22" t="s">
        <v>60</v>
      </c>
    </row>
    <row r="12" spans="3:6" x14ac:dyDescent="0.3">
      <c r="C12" t="s">
        <v>64</v>
      </c>
    </row>
    <row r="13" spans="3:6" x14ac:dyDescent="0.3">
      <c r="C13" t="s">
        <v>65</v>
      </c>
    </row>
    <row r="14" spans="3:6" x14ac:dyDescent="0.3">
      <c r="C14" t="s">
        <v>62</v>
      </c>
    </row>
    <row r="15" spans="3:6" x14ac:dyDescent="0.3">
      <c r="C15" t="s">
        <v>63</v>
      </c>
    </row>
  </sheetData>
  <conditionalFormatting sqref="D3:D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1612-187B-4C2B-AF2F-C8D6766E3CB4}">
  <dimension ref="A1:I22"/>
  <sheetViews>
    <sheetView workbookViewId="0">
      <selection activeCell="E25" sqref="E25"/>
    </sheetView>
  </sheetViews>
  <sheetFormatPr defaultRowHeight="14.4" x14ac:dyDescent="0.3"/>
  <cols>
    <col min="1" max="1" width="17.21875" bestFit="1" customWidth="1"/>
    <col min="2" max="2" width="12.44140625" bestFit="1" customWidth="1"/>
    <col min="3" max="3" width="13.5546875" bestFit="1" customWidth="1"/>
    <col min="4" max="4" width="12.44140625" bestFit="1" customWidth="1"/>
    <col min="5" max="5" width="11.77734375" bestFit="1" customWidth="1"/>
    <col min="6" max="9" width="12.44140625" bestFit="1" customWidth="1"/>
  </cols>
  <sheetData>
    <row r="1" spans="1:9" x14ac:dyDescent="0.3">
      <c r="A1" t="s">
        <v>33</v>
      </c>
    </row>
    <row r="2" spans="1:9" ht="15" thickBot="1" x14ac:dyDescent="0.35"/>
    <row r="3" spans="1:9" x14ac:dyDescent="0.3">
      <c r="A3" s="21" t="s">
        <v>34</v>
      </c>
      <c r="B3" s="21"/>
    </row>
    <row r="4" spans="1:9" x14ac:dyDescent="0.3">
      <c r="A4" t="s">
        <v>35</v>
      </c>
      <c r="B4">
        <v>0.4780394020415748</v>
      </c>
    </row>
    <row r="5" spans="1:9" x14ac:dyDescent="0.3">
      <c r="A5" t="s">
        <v>36</v>
      </c>
      <c r="B5">
        <v>0.22852166990426639</v>
      </c>
    </row>
    <row r="6" spans="1:9" x14ac:dyDescent="0.3">
      <c r="A6" t="s">
        <v>37</v>
      </c>
      <c r="B6">
        <v>0.20036552647011555</v>
      </c>
    </row>
    <row r="7" spans="1:9" x14ac:dyDescent="0.3">
      <c r="A7" t="s">
        <v>38</v>
      </c>
      <c r="B7">
        <v>8811.9839006107031</v>
      </c>
    </row>
    <row r="8" spans="1:9" ht="15" thickBot="1" x14ac:dyDescent="0.35">
      <c r="A8" s="19" t="s">
        <v>39</v>
      </c>
      <c r="B8" s="19">
        <v>143</v>
      </c>
    </row>
    <row r="10" spans="1:9" ht="15" thickBot="1" x14ac:dyDescent="0.35">
      <c r="A10" t="s">
        <v>40</v>
      </c>
    </row>
    <row r="11" spans="1:9" x14ac:dyDescent="0.3">
      <c r="A11" s="20"/>
      <c r="B11" s="20" t="s">
        <v>44</v>
      </c>
      <c r="C11" s="20" t="s">
        <v>45</v>
      </c>
      <c r="D11" s="20" t="s">
        <v>46</v>
      </c>
      <c r="E11" s="20" t="s">
        <v>47</v>
      </c>
      <c r="F11" s="20" t="s">
        <v>48</v>
      </c>
    </row>
    <row r="12" spans="1:9" x14ac:dyDescent="0.3">
      <c r="A12" t="s">
        <v>41</v>
      </c>
      <c r="B12">
        <v>5</v>
      </c>
      <c r="C12">
        <v>3151168412.5009232</v>
      </c>
      <c r="D12">
        <v>630233682.50018466</v>
      </c>
      <c r="E12">
        <v>8.1162276516566614</v>
      </c>
      <c r="F12">
        <v>9.83951854496268E-7</v>
      </c>
    </row>
    <row r="13" spans="1:9" x14ac:dyDescent="0.3">
      <c r="A13" t="s">
        <v>42</v>
      </c>
      <c r="B13">
        <v>137</v>
      </c>
      <c r="C13">
        <v>10638195256.253242</v>
      </c>
      <c r="D13">
        <v>77651060.264622211</v>
      </c>
    </row>
    <row r="14" spans="1:9" ht="15" thickBot="1" x14ac:dyDescent="0.35">
      <c r="A14" s="19" t="s">
        <v>43</v>
      </c>
      <c r="B14" s="19">
        <v>142</v>
      </c>
      <c r="C14" s="19">
        <v>13789363668.754166</v>
      </c>
      <c r="D14" s="19"/>
      <c r="E14" s="19"/>
      <c r="F14" s="19"/>
    </row>
    <row r="15" spans="1:9" ht="15" thickBot="1" x14ac:dyDescent="0.35"/>
    <row r="16" spans="1:9" x14ac:dyDescent="0.3">
      <c r="A16" s="20"/>
      <c r="B16" s="20" t="s">
        <v>49</v>
      </c>
      <c r="C16" s="20" t="s">
        <v>38</v>
      </c>
      <c r="D16" s="20" t="s">
        <v>50</v>
      </c>
      <c r="E16" s="20" t="s">
        <v>51</v>
      </c>
      <c r="F16" s="20" t="s">
        <v>52</v>
      </c>
      <c r="G16" s="20" t="s">
        <v>53</v>
      </c>
      <c r="H16" s="20" t="s">
        <v>54</v>
      </c>
      <c r="I16" s="20" t="s">
        <v>55</v>
      </c>
    </row>
    <row r="17" spans="1:9" x14ac:dyDescent="0.3">
      <c r="A17" t="s">
        <v>15</v>
      </c>
      <c r="B17">
        <v>18733.156356748223</v>
      </c>
      <c r="C17">
        <v>105474.1025265169</v>
      </c>
      <c r="D17">
        <v>0.17760906144746366</v>
      </c>
      <c r="E17">
        <v>0.85929234131540744</v>
      </c>
      <c r="F17">
        <v>-189834.62606937881</v>
      </c>
      <c r="G17">
        <v>227300.93878287525</v>
      </c>
      <c r="H17">
        <v>-189834.62606937881</v>
      </c>
      <c r="I17">
        <v>227300.93878287525</v>
      </c>
    </row>
    <row r="18" spans="1:9" x14ac:dyDescent="0.3">
      <c r="A18" t="s">
        <v>20</v>
      </c>
      <c r="B18">
        <v>-217.18520998562056</v>
      </c>
      <c r="C18">
        <v>2968.6385111932818</v>
      </c>
      <c r="D18">
        <v>-7.3159870818464937E-2</v>
      </c>
      <c r="E18">
        <v>0.94178560477739137</v>
      </c>
      <c r="F18">
        <v>-6087.4636600792865</v>
      </c>
      <c r="G18">
        <v>5653.0932401080454</v>
      </c>
      <c r="H18">
        <v>-6087.4636600792865</v>
      </c>
      <c r="I18">
        <v>5653.0932401080454</v>
      </c>
    </row>
    <row r="19" spans="1:9" x14ac:dyDescent="0.3">
      <c r="A19" t="s">
        <v>21</v>
      </c>
      <c r="B19">
        <v>-331.68582534341715</v>
      </c>
      <c r="C19">
        <v>55.478628176092926</v>
      </c>
      <c r="D19">
        <v>-5.9786234131569342</v>
      </c>
      <c r="E19">
        <v>1.8488386460409639E-8</v>
      </c>
      <c r="F19">
        <v>-441.39099631486306</v>
      </c>
      <c r="G19">
        <v>-221.98065437197124</v>
      </c>
      <c r="H19">
        <v>-441.39099631486306</v>
      </c>
      <c r="I19">
        <v>-221.98065437197124</v>
      </c>
    </row>
    <row r="20" spans="1:9" x14ac:dyDescent="0.3">
      <c r="A20" t="s">
        <v>8</v>
      </c>
      <c r="B20">
        <v>1413.8444789197429</v>
      </c>
      <c r="C20">
        <v>2848.1334302345949</v>
      </c>
      <c r="D20">
        <v>0.49641089982335812</v>
      </c>
      <c r="E20">
        <v>0.6204000806160086</v>
      </c>
      <c r="F20">
        <v>-4218.1434628444922</v>
      </c>
      <c r="G20">
        <v>7045.8324206839779</v>
      </c>
      <c r="H20">
        <v>-4218.1434628444922</v>
      </c>
      <c r="I20">
        <v>7045.8324206839779</v>
      </c>
    </row>
    <row r="21" spans="1:9" x14ac:dyDescent="0.3">
      <c r="A21" t="s">
        <v>23</v>
      </c>
      <c r="B21">
        <v>43.262542967113681</v>
      </c>
      <c r="C21">
        <v>408.31391006129746</v>
      </c>
      <c r="D21">
        <v>0.10595412475812779</v>
      </c>
      <c r="E21">
        <v>0.91577373366086334</v>
      </c>
      <c r="F21">
        <v>-764.1501272076888</v>
      </c>
      <c r="G21">
        <v>850.67521314191606</v>
      </c>
      <c r="H21">
        <v>-764.1501272076888</v>
      </c>
      <c r="I21">
        <v>850.67521314191606</v>
      </c>
    </row>
    <row r="22" spans="1:9" ht="15" thickBot="1" x14ac:dyDescent="0.35">
      <c r="A22" s="19" t="s">
        <v>24</v>
      </c>
      <c r="B22" s="19">
        <v>1649.7141979487847</v>
      </c>
      <c r="C22" s="19">
        <v>3533.5244974080697</v>
      </c>
      <c r="D22" s="19">
        <v>0.46687498534646982</v>
      </c>
      <c r="E22" s="19">
        <v>0.64133095077710545</v>
      </c>
      <c r="F22" s="19">
        <v>-5337.5874326814883</v>
      </c>
      <c r="G22" s="19">
        <v>8637.0158285790585</v>
      </c>
      <c r="H22" s="19">
        <v>-5337.5874326814883</v>
      </c>
      <c r="I22" s="19">
        <v>8637.0158285790585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H11" sqref="H11"/>
    </sheetView>
  </sheetViews>
  <sheetFormatPr defaultColWidth="8.77734375" defaultRowHeight="14.4" x14ac:dyDescent="0.3"/>
  <cols>
    <col min="1" max="1" width="29.21875" bestFit="1" customWidth="1"/>
    <col min="2" max="2" width="13.44140625" style="1" bestFit="1" customWidth="1"/>
    <col min="3" max="3" width="14.44140625" bestFit="1" customWidth="1"/>
    <col min="7" max="7" width="12.44140625" customWidth="1"/>
  </cols>
  <sheetData>
    <row r="1" spans="1:12" x14ac:dyDescent="0.3">
      <c r="C1" s="1"/>
    </row>
    <row r="2" spans="1:12" x14ac:dyDescent="0.3">
      <c r="A2" t="s">
        <v>0</v>
      </c>
      <c r="B2" s="2">
        <v>5000</v>
      </c>
      <c r="C2" s="1"/>
      <c r="E2" s="89" t="s">
        <v>1</v>
      </c>
      <c r="F2" s="89"/>
    </row>
    <row r="3" spans="1:12" ht="16.5" customHeight="1" x14ac:dyDescent="0.3">
      <c r="A3" t="s">
        <v>2</v>
      </c>
      <c r="B3" s="2">
        <v>6500</v>
      </c>
      <c r="C3" s="1"/>
      <c r="E3" s="89"/>
      <c r="F3" s="89"/>
      <c r="G3" s="3"/>
    </row>
    <row r="4" spans="1:12" ht="26.4" x14ac:dyDescent="0.3">
      <c r="C4" s="1"/>
      <c r="E4" s="4" t="s">
        <v>3</v>
      </c>
      <c r="F4" s="4" t="s">
        <v>4</v>
      </c>
      <c r="G4" s="4" t="s">
        <v>5</v>
      </c>
    </row>
    <row r="5" spans="1:12" x14ac:dyDescent="0.3">
      <c r="A5" t="s">
        <v>6</v>
      </c>
      <c r="B5" s="5">
        <v>40</v>
      </c>
      <c r="E5" s="6">
        <v>2.61</v>
      </c>
      <c r="F5" s="6">
        <v>2.83</v>
      </c>
      <c r="G5" s="7">
        <v>4.4999999999999998E-2</v>
      </c>
      <c r="K5" s="8"/>
      <c r="L5" t="s">
        <v>7</v>
      </c>
    </row>
    <row r="6" spans="1:12" x14ac:dyDescent="0.3">
      <c r="A6" t="s">
        <v>8</v>
      </c>
      <c r="B6" s="9">
        <v>3.5</v>
      </c>
      <c r="E6" s="6">
        <v>2.83</v>
      </c>
      <c r="F6" s="6">
        <v>3.05</v>
      </c>
      <c r="G6" s="7">
        <v>0.05</v>
      </c>
      <c r="K6" s="11"/>
      <c r="L6" t="s">
        <v>9</v>
      </c>
    </row>
    <row r="7" spans="1:12" x14ac:dyDescent="0.3">
      <c r="E7" s="6">
        <v>3.05</v>
      </c>
      <c r="F7" s="6">
        <v>3.27</v>
      </c>
      <c r="G7" s="7">
        <v>5.5E-2</v>
      </c>
      <c r="K7" s="10"/>
      <c r="L7" t="s">
        <v>10</v>
      </c>
    </row>
    <row r="8" spans="1:12" x14ac:dyDescent="0.3">
      <c r="A8" t="s">
        <v>11</v>
      </c>
      <c r="B8" s="1" t="s">
        <v>12</v>
      </c>
      <c r="C8" s="1" t="s">
        <v>13</v>
      </c>
      <c r="E8" s="6">
        <v>3.27</v>
      </c>
      <c r="F8" s="6">
        <v>3.49</v>
      </c>
      <c r="G8" s="7">
        <v>0.06</v>
      </c>
      <c r="K8" s="12"/>
      <c r="L8" t="s">
        <v>14</v>
      </c>
    </row>
    <row r="9" spans="1:12" x14ac:dyDescent="0.3">
      <c r="A9" t="s">
        <v>15</v>
      </c>
      <c r="B9" s="5">
        <v>500</v>
      </c>
      <c r="C9" s="5">
        <v>600</v>
      </c>
      <c r="E9" s="6">
        <v>3.49</v>
      </c>
      <c r="F9" s="6">
        <v>3.71</v>
      </c>
      <c r="G9" s="7">
        <v>6.5000000000000002E-2</v>
      </c>
    </row>
    <row r="10" spans="1:12" x14ac:dyDescent="0.3">
      <c r="A10" t="s">
        <v>16</v>
      </c>
      <c r="B10" s="5">
        <v>-7.1999999999999995E-2</v>
      </c>
      <c r="C10" s="5">
        <v>-0.08</v>
      </c>
      <c r="E10" s="6">
        <v>3.71</v>
      </c>
      <c r="F10" s="6">
        <v>3.93</v>
      </c>
      <c r="G10" s="7">
        <v>7.0000000000000007E-2</v>
      </c>
    </row>
    <row r="11" spans="1:12" x14ac:dyDescent="0.3">
      <c r="E11" s="6">
        <v>3.93</v>
      </c>
      <c r="F11" s="6">
        <v>4.1500000000000004</v>
      </c>
      <c r="G11" s="7">
        <v>7.4999999999999997E-2</v>
      </c>
    </row>
    <row r="12" spans="1:12" x14ac:dyDescent="0.3">
      <c r="A12" t="s">
        <v>17</v>
      </c>
      <c r="B12" s="2">
        <v>460</v>
      </c>
      <c r="C12" s="2">
        <v>300</v>
      </c>
      <c r="E12" s="6">
        <v>4.1500000000000004</v>
      </c>
      <c r="F12" s="6">
        <v>4.37</v>
      </c>
      <c r="G12" s="7">
        <v>0.08</v>
      </c>
    </row>
    <row r="13" spans="1:12" x14ac:dyDescent="0.3">
      <c r="C13" s="1"/>
      <c r="E13" s="6">
        <v>4.37</v>
      </c>
      <c r="F13" s="6">
        <v>4.59</v>
      </c>
      <c r="G13" s="7">
        <v>8.5000000000000006E-2</v>
      </c>
    </row>
  </sheetData>
  <mergeCells count="1">
    <mergeCell ref="E2:F3"/>
  </mergeCells>
  <pageMargins left="0.7" right="0.7" top="0.75" bottom="0.75" header="0.3" footer="0.3"/>
  <pageSetup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7065-E2B2-4E8F-8C40-E3FA64257A39}">
  <dimension ref="A1:L34"/>
  <sheetViews>
    <sheetView topLeftCell="A4" zoomScaleNormal="100" workbookViewId="0">
      <selection activeCell="H22" sqref="H22"/>
    </sheetView>
  </sheetViews>
  <sheetFormatPr defaultColWidth="8.77734375" defaultRowHeight="14.4" x14ac:dyDescent="0.3"/>
  <cols>
    <col min="1" max="1" width="29.21875" bestFit="1" customWidth="1"/>
    <col min="2" max="2" width="13.44140625" style="1" bestFit="1" customWidth="1"/>
    <col min="3" max="3" width="14.44140625" bestFit="1" customWidth="1"/>
    <col min="7" max="7" width="12.44140625" customWidth="1"/>
  </cols>
  <sheetData>
    <row r="1" spans="1:12" ht="15" thickBot="1" x14ac:dyDescent="0.35">
      <c r="C1" s="1"/>
    </row>
    <row r="2" spans="1:12" x14ac:dyDescent="0.3">
      <c r="A2" s="29" t="s">
        <v>0</v>
      </c>
      <c r="B2" s="30">
        <v>5000</v>
      </c>
      <c r="C2" s="31"/>
      <c r="E2" s="89" t="s">
        <v>1</v>
      </c>
      <c r="F2" s="89"/>
    </row>
    <row r="3" spans="1:12" ht="16.5" customHeight="1" x14ac:dyDescent="0.3">
      <c r="A3" s="32" t="s">
        <v>2</v>
      </c>
      <c r="B3" s="25">
        <v>6500</v>
      </c>
      <c r="C3" s="33"/>
      <c r="E3" s="89"/>
      <c r="F3" s="89"/>
      <c r="G3" s="3"/>
    </row>
    <row r="4" spans="1:12" ht="26.4" x14ac:dyDescent="0.3">
      <c r="A4" s="34"/>
      <c r="C4" s="33"/>
      <c r="E4" s="4" t="s">
        <v>3</v>
      </c>
      <c r="F4" s="4" t="s">
        <v>4</v>
      </c>
      <c r="G4" s="4" t="s">
        <v>5</v>
      </c>
    </row>
    <row r="5" spans="1:12" x14ac:dyDescent="0.3">
      <c r="A5" s="32" t="s">
        <v>6</v>
      </c>
      <c r="B5" s="26">
        <v>40</v>
      </c>
      <c r="C5" s="35"/>
      <c r="E5" s="6">
        <v>2.61</v>
      </c>
      <c r="F5" s="6">
        <v>2.83</v>
      </c>
      <c r="G5" s="7">
        <v>4.4999999999999998E-2</v>
      </c>
      <c r="K5" s="8"/>
      <c r="L5" t="s">
        <v>7</v>
      </c>
    </row>
    <row r="6" spans="1:12" x14ac:dyDescent="0.3">
      <c r="A6" s="32" t="s">
        <v>8</v>
      </c>
      <c r="B6" s="27">
        <v>3.5</v>
      </c>
      <c r="C6" s="35"/>
      <c r="E6" s="6">
        <v>2.83</v>
      </c>
      <c r="F6" s="6">
        <v>3.05</v>
      </c>
      <c r="G6" s="7">
        <v>0.05</v>
      </c>
      <c r="K6" s="11"/>
      <c r="L6" t="s">
        <v>9</v>
      </c>
    </row>
    <row r="7" spans="1:12" x14ac:dyDescent="0.3">
      <c r="A7" s="34"/>
      <c r="C7" s="35"/>
      <c r="E7" s="6">
        <v>3.05</v>
      </c>
      <c r="F7" s="6">
        <v>3.27</v>
      </c>
      <c r="G7" s="7">
        <v>5.5E-2</v>
      </c>
      <c r="K7" s="10"/>
      <c r="L7" t="s">
        <v>10</v>
      </c>
    </row>
    <row r="8" spans="1:12" x14ac:dyDescent="0.3">
      <c r="A8" s="32" t="s">
        <v>11</v>
      </c>
      <c r="B8" s="28" t="s">
        <v>12</v>
      </c>
      <c r="C8" s="36" t="s">
        <v>13</v>
      </c>
      <c r="E8" s="6">
        <v>3.27</v>
      </c>
      <c r="F8" s="6">
        <v>3.49</v>
      </c>
      <c r="G8" s="7">
        <v>0.06</v>
      </c>
      <c r="K8" s="12"/>
      <c r="L8" t="s">
        <v>14</v>
      </c>
    </row>
    <row r="9" spans="1:12" x14ac:dyDescent="0.3">
      <c r="A9" s="32" t="s">
        <v>15</v>
      </c>
      <c r="B9" s="26">
        <v>500</v>
      </c>
      <c r="C9" s="37">
        <v>600</v>
      </c>
      <c r="E9" s="6">
        <v>3.49</v>
      </c>
      <c r="F9" s="6">
        <v>3.71</v>
      </c>
      <c r="G9" s="7">
        <v>6.5000000000000002E-2</v>
      </c>
    </row>
    <row r="10" spans="1:12" x14ac:dyDescent="0.3">
      <c r="A10" s="32" t="s">
        <v>16</v>
      </c>
      <c r="B10" s="26">
        <v>-7.1999999999999995E-2</v>
      </c>
      <c r="C10" s="37">
        <v>-0.08</v>
      </c>
      <c r="E10" s="6">
        <v>3.71</v>
      </c>
      <c r="F10" s="6">
        <v>3.93</v>
      </c>
      <c r="G10" s="7">
        <v>7.0000000000000007E-2</v>
      </c>
    </row>
    <row r="11" spans="1:12" x14ac:dyDescent="0.3">
      <c r="A11" s="34"/>
      <c r="C11" s="35"/>
      <c r="E11" s="6">
        <v>3.93</v>
      </c>
      <c r="F11" s="6">
        <v>4.1500000000000004</v>
      </c>
      <c r="G11" s="7">
        <v>7.4999999999999997E-2</v>
      </c>
    </row>
    <row r="12" spans="1:12" x14ac:dyDescent="0.3">
      <c r="A12" s="32" t="s">
        <v>17</v>
      </c>
      <c r="B12" s="25">
        <v>460</v>
      </c>
      <c r="C12" s="38">
        <v>300</v>
      </c>
      <c r="E12" s="6">
        <v>4.1500000000000004</v>
      </c>
      <c r="F12" s="6">
        <v>4.37</v>
      </c>
      <c r="G12" s="7">
        <v>0.08</v>
      </c>
    </row>
    <row r="13" spans="1:12" ht="15" thickBot="1" x14ac:dyDescent="0.35">
      <c r="A13" s="39"/>
      <c r="B13" s="40"/>
      <c r="C13" s="41"/>
      <c r="E13" s="6">
        <v>4.37</v>
      </c>
      <c r="F13" s="6">
        <v>4.59</v>
      </c>
      <c r="G13" s="7">
        <v>8.5000000000000006E-2</v>
      </c>
    </row>
    <row r="14" spans="1:12" ht="15" thickBot="1" x14ac:dyDescent="0.35"/>
    <row r="15" spans="1:12" x14ac:dyDescent="0.3">
      <c r="A15" s="50" t="s">
        <v>66</v>
      </c>
      <c r="B15" s="55" t="s">
        <v>67</v>
      </c>
      <c r="C15" s="56" t="s">
        <v>68</v>
      </c>
    </row>
    <row r="16" spans="1:12" x14ac:dyDescent="0.3">
      <c r="A16" s="32" t="s">
        <v>69</v>
      </c>
      <c r="B16" s="28">
        <f>MAX(B9+(B10*B3))</f>
        <v>32.000000000000057</v>
      </c>
      <c r="C16" s="51">
        <f>MAX(C9+(C10*B3),0)</f>
        <v>80</v>
      </c>
    </row>
    <row r="17" spans="1:3" x14ac:dyDescent="0.3">
      <c r="A17" s="32" t="s">
        <v>70</v>
      </c>
      <c r="B17" s="28">
        <f>IF(B16&lt;=B5,B16,B5)</f>
        <v>32.000000000000057</v>
      </c>
      <c r="C17" s="51">
        <f>IF(B17=B5,0,B5-B17)</f>
        <v>7.9999999999999432</v>
      </c>
    </row>
    <row r="18" spans="1:3" x14ac:dyDescent="0.3">
      <c r="A18" s="32"/>
      <c r="B18" s="28"/>
      <c r="C18" s="51"/>
    </row>
    <row r="19" spans="1:3" x14ac:dyDescent="0.3">
      <c r="A19" s="57" t="s">
        <v>71</v>
      </c>
      <c r="B19" s="45">
        <f>B17*B3</f>
        <v>208000.00000000038</v>
      </c>
      <c r="C19" s="58">
        <f>C17*B3</f>
        <v>51999.999999999629</v>
      </c>
    </row>
    <row r="20" spans="1:3" ht="15" thickBot="1" x14ac:dyDescent="0.35">
      <c r="A20" s="53" t="s">
        <v>72</v>
      </c>
      <c r="B20" s="66">
        <f>B19+C19</f>
        <v>260000</v>
      </c>
      <c r="C20" s="54"/>
    </row>
    <row r="21" spans="1:3" ht="15" thickBot="1" x14ac:dyDescent="0.35"/>
    <row r="22" spans="1:3" x14ac:dyDescent="0.3">
      <c r="A22" s="50" t="s">
        <v>73</v>
      </c>
      <c r="B22" s="55" t="s">
        <v>67</v>
      </c>
      <c r="C22" s="56" t="s">
        <v>68</v>
      </c>
    </row>
    <row r="23" spans="1:3" x14ac:dyDescent="0.3">
      <c r="A23" s="32" t="s">
        <v>74</v>
      </c>
      <c r="B23" s="48">
        <f>B17*B2</f>
        <v>160000.00000000029</v>
      </c>
      <c r="C23" s="52">
        <f>C17*B2</f>
        <v>39999.999999999716</v>
      </c>
    </row>
    <row r="24" spans="1:3" x14ac:dyDescent="0.3">
      <c r="A24" s="32" t="s">
        <v>75</v>
      </c>
      <c r="B24" s="45">
        <v>3.5</v>
      </c>
      <c r="C24" s="51"/>
    </row>
    <row r="25" spans="1:3" x14ac:dyDescent="0.3">
      <c r="A25" s="32" t="s">
        <v>76</v>
      </c>
      <c r="B25" s="67" cm="1">
        <f t="array" ref="B25">_xlfn.IFS(AND(B24&gt;E5,B24&lt;F5),G5,AND(B24&gt;E6,B24&lt;F6),G6,AND(B24&gt;E7,B24&lt;F7),G7,AND(B24&gt;E8,B24&lt;F8),G8,AND(B24&gt;E9,B24&lt;F9),G9,AND(B24&gt;E10,B24&lt;F10),G10,AND(B24&gt;E11,B24&lt;F11),G11,AND(B24&gt;E12,B24&lt;F12),G12,AND(B24&gt;E13,B24&lt;F13),G13)</f>
        <v>6.5000000000000002E-2</v>
      </c>
      <c r="C25" s="51"/>
    </row>
    <row r="26" spans="1:3" x14ac:dyDescent="0.3">
      <c r="A26" s="32"/>
      <c r="B26" s="28"/>
      <c r="C26" s="51"/>
    </row>
    <row r="27" spans="1:3" x14ac:dyDescent="0.3">
      <c r="A27" s="32" t="s">
        <v>77</v>
      </c>
      <c r="B27" s="46">
        <f>B17*(B12+B12*B25)</f>
        <v>15676.800000000027</v>
      </c>
      <c r="C27" s="52">
        <f>C17*(C12+C12*B25)</f>
        <v>2555.9999999999818</v>
      </c>
    </row>
    <row r="28" spans="1:3" x14ac:dyDescent="0.3">
      <c r="A28" s="32"/>
      <c r="B28" s="28"/>
      <c r="C28" s="51"/>
    </row>
    <row r="29" spans="1:3" x14ac:dyDescent="0.3">
      <c r="A29" s="32" t="s">
        <v>78</v>
      </c>
      <c r="B29" s="46">
        <f>B27+C27</f>
        <v>18232.80000000001</v>
      </c>
      <c r="C29" s="51"/>
    </row>
    <row r="30" spans="1:3" x14ac:dyDescent="0.3">
      <c r="A30" s="32"/>
      <c r="B30" s="28"/>
      <c r="C30" s="51"/>
    </row>
    <row r="31" spans="1:3" ht="15" thickBot="1" x14ac:dyDescent="0.35">
      <c r="A31" s="53" t="s">
        <v>79</v>
      </c>
      <c r="B31" s="66">
        <f>B23+C23+B29</f>
        <v>218232.80000000002</v>
      </c>
      <c r="C31" s="54"/>
    </row>
    <row r="34" spans="1:2" x14ac:dyDescent="0.3">
      <c r="A34" s="16" t="s">
        <v>80</v>
      </c>
      <c r="B34" s="49">
        <f>B20-B31</f>
        <v>41767.199999999983</v>
      </c>
    </row>
  </sheetData>
  <mergeCells count="1">
    <mergeCell ref="E2:F3"/>
  </mergeCells>
  <pageMargins left="0.7" right="0.7" top="0.75" bottom="0.75" header="0.3" footer="0.3"/>
  <pageSetup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A2C0-0B08-4C4F-95C7-729AD19186A8}">
  <dimension ref="A1:L34"/>
  <sheetViews>
    <sheetView topLeftCell="A11" zoomScaleNormal="100" workbookViewId="0">
      <selection activeCell="B25" sqref="B25"/>
    </sheetView>
  </sheetViews>
  <sheetFormatPr defaultColWidth="8.77734375" defaultRowHeight="14.4" x14ac:dyDescent="0.3"/>
  <cols>
    <col min="1" max="1" width="29.21875" bestFit="1" customWidth="1"/>
    <col min="2" max="2" width="13.44140625" style="1" bestFit="1" customWidth="1"/>
    <col min="3" max="3" width="14.44140625" bestFit="1" customWidth="1"/>
    <col min="7" max="7" width="12.44140625" customWidth="1"/>
    <col min="8" max="8" width="13.44140625" customWidth="1"/>
    <col min="12" max="12" width="10.44140625" bestFit="1" customWidth="1"/>
  </cols>
  <sheetData>
    <row r="1" spans="1:12" ht="15" thickBot="1" x14ac:dyDescent="0.35">
      <c r="C1" s="1"/>
    </row>
    <row r="2" spans="1:12" x14ac:dyDescent="0.3">
      <c r="A2" s="29" t="s">
        <v>0</v>
      </c>
      <c r="B2" s="30">
        <v>5000</v>
      </c>
      <c r="C2" s="31"/>
      <c r="E2" s="89" t="s">
        <v>1</v>
      </c>
      <c r="F2" s="89"/>
    </row>
    <row r="3" spans="1:12" ht="16.5" customHeight="1" x14ac:dyDescent="0.3">
      <c r="A3" s="32" t="s">
        <v>2</v>
      </c>
      <c r="B3" s="25">
        <v>6500</v>
      </c>
      <c r="C3" s="33"/>
      <c r="E3" s="89"/>
      <c r="F3" s="89"/>
      <c r="G3" s="3"/>
    </row>
    <row r="4" spans="1:12" ht="26.4" x14ac:dyDescent="0.3">
      <c r="A4" s="34"/>
      <c r="C4" s="33"/>
      <c r="E4" s="4" t="s">
        <v>3</v>
      </c>
      <c r="F4" s="4" t="s">
        <v>4</v>
      </c>
      <c r="G4" s="4" t="s">
        <v>5</v>
      </c>
    </row>
    <row r="5" spans="1:12" x14ac:dyDescent="0.3">
      <c r="A5" s="32" t="s">
        <v>6</v>
      </c>
      <c r="B5" s="26">
        <v>40</v>
      </c>
      <c r="C5" s="35"/>
      <c r="E5" s="6">
        <v>2.61</v>
      </c>
      <c r="F5" s="6">
        <v>2.83</v>
      </c>
      <c r="G5" s="7">
        <v>4.4999999999999998E-2</v>
      </c>
      <c r="K5" s="8"/>
      <c r="L5" t="s">
        <v>7</v>
      </c>
    </row>
    <row r="6" spans="1:12" x14ac:dyDescent="0.3">
      <c r="A6" s="32" t="s">
        <v>8</v>
      </c>
      <c r="B6" s="47">
        <v>3.5</v>
      </c>
      <c r="C6" s="35"/>
      <c r="E6" s="6">
        <v>2.83</v>
      </c>
      <c r="F6" s="6">
        <v>3.05</v>
      </c>
      <c r="G6" s="7">
        <v>0.05</v>
      </c>
      <c r="K6" s="11"/>
      <c r="L6" t="s">
        <v>9</v>
      </c>
    </row>
    <row r="7" spans="1:12" x14ac:dyDescent="0.3">
      <c r="A7" s="34"/>
      <c r="C7" s="35"/>
      <c r="E7" s="6">
        <v>3.05</v>
      </c>
      <c r="F7" s="6">
        <v>3.27</v>
      </c>
      <c r="G7" s="7">
        <v>5.5E-2</v>
      </c>
      <c r="K7" s="10"/>
      <c r="L7" t="s">
        <v>10</v>
      </c>
    </row>
    <row r="8" spans="1:12" x14ac:dyDescent="0.3">
      <c r="A8" s="32" t="s">
        <v>11</v>
      </c>
      <c r="B8" s="28" t="s">
        <v>12</v>
      </c>
      <c r="C8" s="36" t="s">
        <v>13</v>
      </c>
      <c r="E8" s="6">
        <v>3.27</v>
      </c>
      <c r="F8" s="6">
        <v>3.49</v>
      </c>
      <c r="G8" s="7">
        <v>0.06</v>
      </c>
      <c r="K8" s="12"/>
      <c r="L8" t="s">
        <v>14</v>
      </c>
    </row>
    <row r="9" spans="1:12" x14ac:dyDescent="0.3">
      <c r="A9" s="32" t="s">
        <v>15</v>
      </c>
      <c r="B9" s="26">
        <v>500</v>
      </c>
      <c r="C9" s="37">
        <v>600</v>
      </c>
      <c r="E9" s="6">
        <v>3.49</v>
      </c>
      <c r="F9" s="6">
        <v>3.71</v>
      </c>
      <c r="G9" s="7">
        <v>6.5000000000000002E-2</v>
      </c>
    </row>
    <row r="10" spans="1:12" x14ac:dyDescent="0.3">
      <c r="A10" s="32" t="s">
        <v>16</v>
      </c>
      <c r="B10" s="26">
        <v>-7.1999999999999995E-2</v>
      </c>
      <c r="C10" s="37">
        <v>-0.08</v>
      </c>
      <c r="E10" s="6">
        <v>3.71</v>
      </c>
      <c r="F10" s="6">
        <v>3.93</v>
      </c>
      <c r="G10" s="7">
        <v>7.0000000000000007E-2</v>
      </c>
    </row>
    <row r="11" spans="1:12" x14ac:dyDescent="0.3">
      <c r="A11" s="34"/>
      <c r="C11" s="35"/>
      <c r="E11" s="6">
        <v>3.93</v>
      </c>
      <c r="F11" s="6">
        <v>4.1500000000000004</v>
      </c>
      <c r="G11" s="7">
        <v>7.4999999999999997E-2</v>
      </c>
    </row>
    <row r="12" spans="1:12" x14ac:dyDescent="0.3">
      <c r="A12" s="32" t="s">
        <v>17</v>
      </c>
      <c r="B12" s="25">
        <v>460</v>
      </c>
      <c r="C12" s="38">
        <v>300</v>
      </c>
      <c r="E12" s="6">
        <v>4.1500000000000004</v>
      </c>
      <c r="F12" s="6">
        <v>4.37</v>
      </c>
      <c r="G12" s="7">
        <v>0.08</v>
      </c>
    </row>
    <row r="13" spans="1:12" ht="15" thickBot="1" x14ac:dyDescent="0.35">
      <c r="A13" s="39"/>
      <c r="B13" s="40"/>
      <c r="C13" s="41"/>
      <c r="E13" s="6">
        <v>4.37</v>
      </c>
      <c r="F13" s="6">
        <v>4.59</v>
      </c>
      <c r="G13" s="7">
        <v>8.5000000000000006E-2</v>
      </c>
    </row>
    <row r="14" spans="1:12" ht="15" thickBot="1" x14ac:dyDescent="0.35"/>
    <row r="15" spans="1:12" x14ac:dyDescent="0.3">
      <c r="A15" s="50" t="s">
        <v>66</v>
      </c>
      <c r="B15" s="55" t="s">
        <v>67</v>
      </c>
      <c r="C15" s="56" t="s">
        <v>68</v>
      </c>
    </row>
    <row r="16" spans="1:12" ht="15" thickBot="1" x14ac:dyDescent="0.35">
      <c r="A16" s="32" t="s">
        <v>69</v>
      </c>
      <c r="B16" s="28">
        <f>MAX(B9+(B10*B3))</f>
        <v>32.000000000000057</v>
      </c>
      <c r="C16" s="51">
        <f>MAX(C9+(C10*B3),0)</f>
        <v>80</v>
      </c>
    </row>
    <row r="17" spans="1:8" x14ac:dyDescent="0.3">
      <c r="A17" s="32" t="s">
        <v>70</v>
      </c>
      <c r="B17" s="28">
        <f>IF(B16&lt;=B5,B16,B5)</f>
        <v>32.000000000000057</v>
      </c>
      <c r="C17" s="51">
        <f>IF(B17=B5,0,B5-B17)</f>
        <v>7.9999999999999432</v>
      </c>
      <c r="G17" s="59"/>
      <c r="H17" s="60" t="s">
        <v>82</v>
      </c>
    </row>
    <row r="18" spans="1:8" x14ac:dyDescent="0.3">
      <c r="A18" s="32"/>
      <c r="B18" s="28"/>
      <c r="C18" s="51"/>
      <c r="G18" s="34" t="s">
        <v>81</v>
      </c>
      <c r="H18" s="61">
        <f>B34</f>
        <v>41767.199999999983</v>
      </c>
    </row>
    <row r="19" spans="1:8" x14ac:dyDescent="0.3">
      <c r="A19" s="57" t="s">
        <v>71</v>
      </c>
      <c r="B19" s="45">
        <f>B17*B3</f>
        <v>208000.00000000038</v>
      </c>
      <c r="C19" s="58">
        <f>C17*B3</f>
        <v>51999.999999999629</v>
      </c>
      <c r="G19" s="62">
        <v>3</v>
      </c>
      <c r="H19" s="63">
        <f t="dataTable" ref="H19:H24" dt2D="0" dtr="0" r1="B24"/>
        <v>42024</v>
      </c>
    </row>
    <row r="20" spans="1:8" ht="15" thickBot="1" x14ac:dyDescent="0.35">
      <c r="A20" s="53" t="s">
        <v>72</v>
      </c>
      <c r="B20" s="66">
        <f>B19+C19</f>
        <v>260000</v>
      </c>
      <c r="C20" s="54"/>
      <c r="G20" s="62">
        <f>G19+0.25</f>
        <v>3.25</v>
      </c>
      <c r="H20" s="63">
        <v>41938.399999999994</v>
      </c>
    </row>
    <row r="21" spans="1:8" ht="15" thickBot="1" x14ac:dyDescent="0.35">
      <c r="G21" s="62">
        <f t="shared" ref="G21:G24" si="0">G20+0.25</f>
        <v>3.5</v>
      </c>
      <c r="H21" s="63">
        <v>41767.199999999983</v>
      </c>
    </row>
    <row r="22" spans="1:8" x14ac:dyDescent="0.3">
      <c r="A22" s="50" t="s">
        <v>73</v>
      </c>
      <c r="B22" s="55" t="s">
        <v>67</v>
      </c>
      <c r="C22" s="56" t="s">
        <v>68</v>
      </c>
      <c r="G22" s="62">
        <f t="shared" si="0"/>
        <v>3.75</v>
      </c>
      <c r="H22" s="63">
        <v>41681.599999999977</v>
      </c>
    </row>
    <row r="23" spans="1:8" x14ac:dyDescent="0.3">
      <c r="A23" s="32" t="s">
        <v>74</v>
      </c>
      <c r="B23" s="48">
        <f>B17*B2</f>
        <v>160000.00000000029</v>
      </c>
      <c r="C23" s="52">
        <f>C17*B2</f>
        <v>39999.999999999716</v>
      </c>
      <c r="G23" s="62">
        <f t="shared" si="0"/>
        <v>4</v>
      </c>
      <c r="H23" s="63">
        <v>41596</v>
      </c>
    </row>
    <row r="24" spans="1:8" ht="15" thickBot="1" x14ac:dyDescent="0.35">
      <c r="A24" s="32" t="s">
        <v>75</v>
      </c>
      <c r="B24" s="45">
        <v>3.5</v>
      </c>
      <c r="C24" s="51"/>
      <c r="G24" s="64">
        <f t="shared" si="0"/>
        <v>4.25</v>
      </c>
      <c r="H24" s="65">
        <v>41510.399999999994</v>
      </c>
    </row>
    <row r="25" spans="1:8" x14ac:dyDescent="0.3">
      <c r="A25" s="32" t="s">
        <v>76</v>
      </c>
      <c r="B25" s="67" cm="1">
        <f t="array" ref="B25">_xlfn.IFS(AND(B24&gt;E5,B24&lt;F5),G5,AND(B24&gt;E6,B24&lt;F6),G6,AND(B24&gt;E7,B24&lt;F7),G7,AND(B24&gt;E8,B24&lt;F8),G8,AND(B24&gt;E9,B24&lt;F9),G9,AND(B24&gt;E10,B24&lt;F10),G10,AND(B24&gt;E11,B24&lt;F11),G11,AND(B24&gt;E12,B24&lt;F12),G12,AND(B24&gt;E13,B24&lt;F13),G13)</f>
        <v>6.5000000000000002E-2</v>
      </c>
      <c r="C25" s="51"/>
    </row>
    <row r="26" spans="1:8" x14ac:dyDescent="0.3">
      <c r="A26" s="32"/>
      <c r="B26" s="28"/>
      <c r="C26" s="51"/>
    </row>
    <row r="27" spans="1:8" x14ac:dyDescent="0.3">
      <c r="A27" s="32" t="s">
        <v>77</v>
      </c>
      <c r="B27" s="46">
        <f>B17*(B12+B12*B25)</f>
        <v>15676.800000000027</v>
      </c>
      <c r="C27" s="52">
        <f>C17*(C12+C12*B25)</f>
        <v>2555.9999999999818</v>
      </c>
    </row>
    <row r="28" spans="1:8" x14ac:dyDescent="0.3">
      <c r="A28" s="32"/>
      <c r="B28" s="28"/>
      <c r="C28" s="51"/>
    </row>
    <row r="29" spans="1:8" x14ac:dyDescent="0.3">
      <c r="A29" s="32" t="s">
        <v>78</v>
      </c>
      <c r="B29" s="46">
        <f>B27+C27</f>
        <v>18232.80000000001</v>
      </c>
      <c r="C29" s="51"/>
    </row>
    <row r="30" spans="1:8" x14ac:dyDescent="0.3">
      <c r="A30" s="32"/>
      <c r="B30" s="28"/>
      <c r="C30" s="51"/>
    </row>
    <row r="31" spans="1:8" ht="15" thickBot="1" x14ac:dyDescent="0.35">
      <c r="A31" s="53" t="s">
        <v>79</v>
      </c>
      <c r="B31" s="66">
        <f>B23+C23+B29</f>
        <v>218232.80000000002</v>
      </c>
      <c r="C31" s="54"/>
    </row>
    <row r="34" spans="1:2" x14ac:dyDescent="0.3">
      <c r="A34" s="16" t="s">
        <v>80</v>
      </c>
      <c r="B34" s="46">
        <f>B20-B31</f>
        <v>41767.199999999983</v>
      </c>
    </row>
  </sheetData>
  <mergeCells count="1">
    <mergeCell ref="E2:F3"/>
  </mergeCells>
  <conditionalFormatting sqref="H19:H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3D03-099A-4AC1-BFAA-AE54BE835C8B}">
  <dimension ref="A1:L36"/>
  <sheetViews>
    <sheetView zoomScaleNormal="100" workbookViewId="0">
      <selection activeCell="B42" sqref="B42"/>
    </sheetView>
  </sheetViews>
  <sheetFormatPr defaultColWidth="8.77734375" defaultRowHeight="14.4" x14ac:dyDescent="0.3"/>
  <cols>
    <col min="1" max="1" width="29.21875" bestFit="1" customWidth="1"/>
    <col min="2" max="2" width="13.44140625" style="1" bestFit="1" customWidth="1"/>
    <col min="3" max="3" width="14.44140625" bestFit="1" customWidth="1"/>
    <col min="7" max="7" width="12.44140625" customWidth="1"/>
    <col min="8" max="8" width="13.44140625" customWidth="1"/>
  </cols>
  <sheetData>
    <row r="1" spans="1:12" ht="15" thickBot="1" x14ac:dyDescent="0.35">
      <c r="C1" s="1"/>
    </row>
    <row r="2" spans="1:12" x14ac:dyDescent="0.3">
      <c r="A2" s="29" t="s">
        <v>0</v>
      </c>
      <c r="B2" s="30">
        <v>5000</v>
      </c>
      <c r="C2" s="31"/>
      <c r="E2" s="89" t="s">
        <v>1</v>
      </c>
      <c r="F2" s="89"/>
    </row>
    <row r="3" spans="1:12" ht="16.5" customHeight="1" x14ac:dyDescent="0.3">
      <c r="A3" s="32" t="s">
        <v>2</v>
      </c>
      <c r="B3" s="68">
        <v>6647.6255693962839</v>
      </c>
      <c r="C3" s="33"/>
      <c r="E3" s="89"/>
      <c r="F3" s="89"/>
      <c r="G3" s="3"/>
    </row>
    <row r="4" spans="1:12" ht="26.4" x14ac:dyDescent="0.3">
      <c r="A4" s="34"/>
      <c r="C4" s="33"/>
      <c r="E4" s="4" t="s">
        <v>3</v>
      </c>
      <c r="F4" s="4" t="s">
        <v>4</v>
      </c>
      <c r="G4" s="4" t="s">
        <v>5</v>
      </c>
    </row>
    <row r="5" spans="1:12" x14ac:dyDescent="0.3">
      <c r="A5" s="32" t="s">
        <v>6</v>
      </c>
      <c r="B5" s="26">
        <v>40</v>
      </c>
      <c r="C5" s="35"/>
      <c r="E5" s="6">
        <v>2.61</v>
      </c>
      <c r="F5" s="6">
        <v>2.83</v>
      </c>
      <c r="G5" s="7">
        <v>4.4999999999999998E-2</v>
      </c>
      <c r="K5" s="8"/>
      <c r="L5" t="s">
        <v>7</v>
      </c>
    </row>
    <row r="6" spans="1:12" x14ac:dyDescent="0.3">
      <c r="A6" s="32" t="s">
        <v>8</v>
      </c>
      <c r="B6" s="27">
        <v>3.5</v>
      </c>
      <c r="C6" s="35"/>
      <c r="E6" s="6">
        <v>2.83</v>
      </c>
      <c r="F6" s="6">
        <v>3.05</v>
      </c>
      <c r="G6" s="7">
        <v>0.05</v>
      </c>
      <c r="K6" s="11"/>
      <c r="L6" t="s">
        <v>9</v>
      </c>
    </row>
    <row r="7" spans="1:12" x14ac:dyDescent="0.3">
      <c r="A7" s="34"/>
      <c r="C7" s="35"/>
      <c r="E7" s="6">
        <v>3.05</v>
      </c>
      <c r="F7" s="6">
        <v>3.27</v>
      </c>
      <c r="G7" s="7">
        <v>5.5E-2</v>
      </c>
      <c r="K7" s="10"/>
      <c r="L7" t="s">
        <v>10</v>
      </c>
    </row>
    <row r="8" spans="1:12" x14ac:dyDescent="0.3">
      <c r="A8" s="32" t="s">
        <v>11</v>
      </c>
      <c r="B8" s="28" t="s">
        <v>12</v>
      </c>
      <c r="C8" s="36" t="s">
        <v>13</v>
      </c>
      <c r="E8" s="6">
        <v>3.27</v>
      </c>
      <c r="F8" s="6">
        <v>3.49</v>
      </c>
      <c r="G8" s="7">
        <v>0.06</v>
      </c>
      <c r="K8" s="12"/>
      <c r="L8" t="s">
        <v>14</v>
      </c>
    </row>
    <row r="9" spans="1:12" x14ac:dyDescent="0.3">
      <c r="A9" s="32" t="s">
        <v>15</v>
      </c>
      <c r="B9" s="26">
        <v>500</v>
      </c>
      <c r="C9" s="37">
        <v>600</v>
      </c>
      <c r="E9" s="6">
        <v>3.49</v>
      </c>
      <c r="F9" s="6">
        <v>3.71</v>
      </c>
      <c r="G9" s="7">
        <v>6.5000000000000002E-2</v>
      </c>
    </row>
    <row r="10" spans="1:12" x14ac:dyDescent="0.3">
      <c r="A10" s="32" t="s">
        <v>16</v>
      </c>
      <c r="B10" s="26">
        <v>-7.1999999999999995E-2</v>
      </c>
      <c r="C10" s="37">
        <v>-0.08</v>
      </c>
      <c r="E10" s="6">
        <v>3.71</v>
      </c>
      <c r="F10" s="6">
        <v>3.93</v>
      </c>
      <c r="G10" s="7">
        <v>7.0000000000000007E-2</v>
      </c>
    </row>
    <row r="11" spans="1:12" x14ac:dyDescent="0.3">
      <c r="A11" s="34"/>
      <c r="C11" s="35"/>
      <c r="E11" s="6">
        <v>3.93</v>
      </c>
      <c r="F11" s="6">
        <v>4.1500000000000004</v>
      </c>
      <c r="G11" s="7">
        <v>7.4999999999999997E-2</v>
      </c>
    </row>
    <row r="12" spans="1:12" x14ac:dyDescent="0.3">
      <c r="A12" s="32" t="s">
        <v>17</v>
      </c>
      <c r="B12" s="25">
        <v>460</v>
      </c>
      <c r="C12" s="38">
        <v>300</v>
      </c>
      <c r="E12" s="6">
        <v>4.1500000000000004</v>
      </c>
      <c r="F12" s="6">
        <v>4.37</v>
      </c>
      <c r="G12" s="7">
        <v>0.08</v>
      </c>
    </row>
    <row r="13" spans="1:12" ht="15" thickBot="1" x14ac:dyDescent="0.35">
      <c r="A13" s="39"/>
      <c r="B13" s="40"/>
      <c r="C13" s="41"/>
      <c r="E13" s="6">
        <v>4.37</v>
      </c>
      <c r="F13" s="6">
        <v>4.59</v>
      </c>
      <c r="G13" s="7">
        <v>8.5000000000000006E-2</v>
      </c>
    </row>
    <row r="14" spans="1:12" ht="15" thickBot="1" x14ac:dyDescent="0.35"/>
    <row r="15" spans="1:12" x14ac:dyDescent="0.3">
      <c r="A15" s="50" t="s">
        <v>66</v>
      </c>
      <c r="B15" s="55" t="s">
        <v>67</v>
      </c>
      <c r="C15" s="56" t="s">
        <v>68</v>
      </c>
    </row>
    <row r="16" spans="1:12" x14ac:dyDescent="0.3">
      <c r="A16" s="32" t="s">
        <v>69</v>
      </c>
      <c r="B16" s="28">
        <f>MAX(B9+(B10*B3))</f>
        <v>21.37095900346759</v>
      </c>
      <c r="C16" s="51">
        <f>MAX(C9+(C10*B3),0)</f>
        <v>68.189954448297271</v>
      </c>
    </row>
    <row r="17" spans="1:3" x14ac:dyDescent="0.3">
      <c r="A17" s="32" t="s">
        <v>70</v>
      </c>
      <c r="B17" s="28">
        <f>IF(B16&lt;=B5,B16,B5)</f>
        <v>21.37095900346759</v>
      </c>
      <c r="C17" s="51">
        <f>IF(B17=B5,0,B5-B17)</f>
        <v>18.62904099653241</v>
      </c>
    </row>
    <row r="18" spans="1:3" x14ac:dyDescent="0.3">
      <c r="A18" s="32"/>
      <c r="B18" s="28"/>
      <c r="C18" s="51"/>
    </row>
    <row r="19" spans="1:3" x14ac:dyDescent="0.3">
      <c r="A19" s="57" t="s">
        <v>71</v>
      </c>
      <c r="B19" s="45">
        <f>B17*B3</f>
        <v>142066.13351397088</v>
      </c>
      <c r="C19" s="58">
        <f>C17*B3</f>
        <v>123838.88926188048</v>
      </c>
    </row>
    <row r="20" spans="1:3" ht="15" thickBot="1" x14ac:dyDescent="0.35">
      <c r="A20" s="53" t="s">
        <v>72</v>
      </c>
      <c r="B20" s="66">
        <f>B19+C19</f>
        <v>265905.02277585136</v>
      </c>
      <c r="C20" s="54"/>
    </row>
    <row r="21" spans="1:3" ht="15" thickBot="1" x14ac:dyDescent="0.35"/>
    <row r="22" spans="1:3" x14ac:dyDescent="0.3">
      <c r="A22" s="50" t="s">
        <v>73</v>
      </c>
      <c r="B22" s="55" t="s">
        <v>67</v>
      </c>
      <c r="C22" s="56" t="s">
        <v>68</v>
      </c>
    </row>
    <row r="23" spans="1:3" x14ac:dyDescent="0.3">
      <c r="A23" s="32" t="s">
        <v>74</v>
      </c>
      <c r="B23" s="48">
        <f>B17*B2</f>
        <v>106854.79501733795</v>
      </c>
      <c r="C23" s="52">
        <f>C17*B2</f>
        <v>93145.20498266205</v>
      </c>
    </row>
    <row r="24" spans="1:3" x14ac:dyDescent="0.3">
      <c r="A24" s="32" t="s">
        <v>75</v>
      </c>
      <c r="B24" s="45">
        <v>3.5</v>
      </c>
      <c r="C24" s="51"/>
    </row>
    <row r="25" spans="1:3" x14ac:dyDescent="0.3">
      <c r="A25" s="32" t="s">
        <v>76</v>
      </c>
      <c r="B25" s="67" cm="1">
        <f t="array" ref="B25">_xlfn.IFS(AND(B24&gt;E5,B24&lt;F5),G5,AND(B24&gt;E6,B24&lt;F6),G6,AND(B24&gt;E7,B24&lt;F7),G7,AND(B24&gt;E8,B24&lt;F8),G8,AND(B24&gt;E9,B24&lt;F9),G9,AND(B24&gt;E10,B24&lt;F10),G10,AND(B24&gt;E11,B24&lt;F11),G11,AND(B24&gt;E12,B24&lt;F12),G12,AND(B24&gt;E13,B24&lt;F13),G13)</f>
        <v>6.5000000000000002E-2</v>
      </c>
      <c r="C25" s="51"/>
    </row>
    <row r="26" spans="1:3" x14ac:dyDescent="0.3">
      <c r="A26" s="32"/>
      <c r="B26" s="28"/>
      <c r="C26" s="51"/>
    </row>
    <row r="27" spans="1:3" x14ac:dyDescent="0.3">
      <c r="A27" s="32" t="s">
        <v>77</v>
      </c>
      <c r="B27" s="46">
        <f>B17*(B12+B12*B25)</f>
        <v>10469.632815798772</v>
      </c>
      <c r="C27" s="52">
        <f>C17*(C12+C12*B25)</f>
        <v>5951.9785983921047</v>
      </c>
    </row>
    <row r="28" spans="1:3" x14ac:dyDescent="0.3">
      <c r="A28" s="32"/>
      <c r="B28" s="28"/>
      <c r="C28" s="51"/>
    </row>
    <row r="29" spans="1:3" x14ac:dyDescent="0.3">
      <c r="A29" s="32" t="s">
        <v>78</v>
      </c>
      <c r="B29" s="46">
        <f>B27+C27</f>
        <v>16421.611414190877</v>
      </c>
      <c r="C29" s="51"/>
    </row>
    <row r="30" spans="1:3" x14ac:dyDescent="0.3">
      <c r="A30" s="32"/>
      <c r="B30" s="28"/>
      <c r="C30" s="51"/>
    </row>
    <row r="31" spans="1:3" ht="15" thickBot="1" x14ac:dyDescent="0.35">
      <c r="A31" s="53" t="s">
        <v>79</v>
      </c>
      <c r="B31" s="66">
        <f>B23+C23+B29</f>
        <v>216421.61141419088</v>
      </c>
      <c r="C31" s="54"/>
    </row>
    <row r="33" spans="1:3" x14ac:dyDescent="0.3">
      <c r="A33" t="s">
        <v>84</v>
      </c>
      <c r="B33" s="44">
        <f>B19-(B23+B27)</f>
        <v>24741.705680834159</v>
      </c>
      <c r="C33" s="43">
        <f>C19-(C23+C27)</f>
        <v>24741.70568082633</v>
      </c>
    </row>
    <row r="34" spans="1:3" x14ac:dyDescent="0.3">
      <c r="A34" s="16" t="s">
        <v>80</v>
      </c>
      <c r="B34" s="46">
        <f>B20-B31</f>
        <v>49483.411361660488</v>
      </c>
    </row>
    <row r="36" spans="1:3" x14ac:dyDescent="0.3">
      <c r="A36" t="s">
        <v>83</v>
      </c>
      <c r="B36" s="69">
        <f>B33-C33</f>
        <v>7.8289303928613663E-9</v>
      </c>
    </row>
  </sheetData>
  <mergeCells count="1">
    <mergeCell ref="E2:F3"/>
  </mergeCells>
  <pageMargins left="0.7" right="0.7" top="0.75" bottom="0.75" header="0.3" footer="0.3"/>
  <pageSetup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AFA3-D210-4F73-91BD-8066E00BD224}">
  <dimension ref="A1:AC46"/>
  <sheetViews>
    <sheetView topLeftCell="A15" zoomScaleNormal="100" workbookViewId="0">
      <selection activeCell="B25" sqref="B25"/>
    </sheetView>
  </sheetViews>
  <sheetFormatPr defaultColWidth="8.77734375" defaultRowHeight="14.4" x14ac:dyDescent="0.3"/>
  <cols>
    <col min="1" max="1" width="29.21875" bestFit="1" customWidth="1"/>
    <col min="2" max="2" width="13.44140625" style="1" bestFit="1" customWidth="1"/>
    <col min="3" max="3" width="14.44140625" bestFit="1" customWidth="1"/>
    <col min="5" max="5" width="10.44140625" bestFit="1" customWidth="1"/>
    <col min="6" max="6" width="12" bestFit="1" customWidth="1"/>
    <col min="7" max="7" width="12.44140625" customWidth="1"/>
    <col min="8" max="11" width="9.44140625" bestFit="1" customWidth="1"/>
    <col min="12" max="12" width="9.6640625" customWidth="1"/>
    <col min="13" max="36" width="9.44140625" bestFit="1" customWidth="1"/>
  </cols>
  <sheetData>
    <row r="1" spans="1:12" ht="15" thickBot="1" x14ac:dyDescent="0.35">
      <c r="C1" s="1"/>
    </row>
    <row r="2" spans="1:12" x14ac:dyDescent="0.3">
      <c r="A2" s="29" t="s">
        <v>0</v>
      </c>
      <c r="B2" s="30">
        <v>5000</v>
      </c>
      <c r="C2" s="31"/>
      <c r="E2" s="89" t="s">
        <v>1</v>
      </c>
      <c r="F2" s="89"/>
    </row>
    <row r="3" spans="1:12" ht="16.5" customHeight="1" x14ac:dyDescent="0.3">
      <c r="A3" s="32" t="s">
        <v>2</v>
      </c>
      <c r="B3" s="78">
        <v>6500</v>
      </c>
      <c r="C3" s="33"/>
      <c r="E3" s="89"/>
      <c r="F3" s="89"/>
      <c r="G3" s="3"/>
    </row>
    <row r="4" spans="1:12" ht="26.4" x14ac:dyDescent="0.3">
      <c r="A4" s="34"/>
      <c r="C4" s="33"/>
      <c r="E4" s="4" t="s">
        <v>3</v>
      </c>
      <c r="F4" s="4" t="s">
        <v>4</v>
      </c>
      <c r="G4" s="4" t="s">
        <v>5</v>
      </c>
    </row>
    <row r="5" spans="1:12" x14ac:dyDescent="0.3">
      <c r="A5" s="32" t="s">
        <v>6</v>
      </c>
      <c r="B5" s="26">
        <v>40</v>
      </c>
      <c r="C5" s="35"/>
      <c r="E5" s="6">
        <v>2.61</v>
      </c>
      <c r="F5" s="6">
        <v>2.83</v>
      </c>
      <c r="G5" s="7">
        <v>4.4999999999999998E-2</v>
      </c>
      <c r="K5" s="8"/>
      <c r="L5" t="s">
        <v>7</v>
      </c>
    </row>
    <row r="6" spans="1:12" x14ac:dyDescent="0.3">
      <c r="A6" s="32" t="s">
        <v>8</v>
      </c>
      <c r="B6" s="27">
        <v>3.5</v>
      </c>
      <c r="C6" s="35"/>
      <c r="E6" s="6">
        <v>2.83</v>
      </c>
      <c r="F6" s="6">
        <v>3.05</v>
      </c>
      <c r="G6" s="7">
        <v>0.05</v>
      </c>
      <c r="K6" s="11"/>
      <c r="L6" t="s">
        <v>9</v>
      </c>
    </row>
    <row r="7" spans="1:12" x14ac:dyDescent="0.3">
      <c r="A7" s="34"/>
      <c r="C7" s="35"/>
      <c r="E7" s="6">
        <v>3.05</v>
      </c>
      <c r="F7" s="6">
        <v>3.27</v>
      </c>
      <c r="G7" s="7">
        <v>5.5E-2</v>
      </c>
      <c r="K7" s="10"/>
      <c r="L7" t="s">
        <v>10</v>
      </c>
    </row>
    <row r="8" spans="1:12" x14ac:dyDescent="0.3">
      <c r="A8" s="32" t="s">
        <v>11</v>
      </c>
      <c r="B8" s="28" t="s">
        <v>12</v>
      </c>
      <c r="C8" s="36" t="s">
        <v>13</v>
      </c>
      <c r="E8" s="6">
        <v>3.27</v>
      </c>
      <c r="F8" s="6">
        <v>3.49</v>
      </c>
      <c r="G8" s="7">
        <v>0.06</v>
      </c>
      <c r="K8" s="12"/>
      <c r="L8" t="s">
        <v>14</v>
      </c>
    </row>
    <row r="9" spans="1:12" x14ac:dyDescent="0.3">
      <c r="A9" s="32" t="s">
        <v>15</v>
      </c>
      <c r="B9" s="26">
        <v>500</v>
      </c>
      <c r="C9" s="37">
        <v>600</v>
      </c>
      <c r="E9" s="6">
        <v>3.49</v>
      </c>
      <c r="F9" s="6">
        <v>3.71</v>
      </c>
      <c r="G9" s="7">
        <v>6.5000000000000002E-2</v>
      </c>
    </row>
    <row r="10" spans="1:12" x14ac:dyDescent="0.3">
      <c r="A10" s="32" t="s">
        <v>16</v>
      </c>
      <c r="B10" s="26">
        <v>-7.1999999999999995E-2</v>
      </c>
      <c r="C10" s="37">
        <v>-0.08</v>
      </c>
      <c r="E10" s="6">
        <v>3.71</v>
      </c>
      <c r="F10" s="6">
        <v>3.93</v>
      </c>
      <c r="G10" s="7">
        <v>7.0000000000000007E-2</v>
      </c>
    </row>
    <row r="11" spans="1:12" x14ac:dyDescent="0.3">
      <c r="A11" s="34"/>
      <c r="C11" s="35"/>
      <c r="E11" s="6">
        <v>3.93</v>
      </c>
      <c r="F11" s="6">
        <v>4.1500000000000004</v>
      </c>
      <c r="G11" s="7">
        <v>7.4999999999999997E-2</v>
      </c>
    </row>
    <row r="12" spans="1:12" x14ac:dyDescent="0.3">
      <c r="A12" s="32" t="s">
        <v>17</v>
      </c>
      <c r="B12" s="25">
        <v>460</v>
      </c>
      <c r="C12" s="38">
        <v>300</v>
      </c>
      <c r="E12" s="6">
        <v>4.1500000000000004</v>
      </c>
      <c r="F12" s="6">
        <v>4.37</v>
      </c>
      <c r="G12" s="7">
        <v>0.08</v>
      </c>
    </row>
    <row r="13" spans="1:12" ht="15" thickBot="1" x14ac:dyDescent="0.35">
      <c r="A13" s="39"/>
      <c r="B13" s="40"/>
      <c r="C13" s="41"/>
      <c r="E13" s="6">
        <v>4.37</v>
      </c>
      <c r="F13" s="6">
        <v>4.59</v>
      </c>
      <c r="G13" s="7">
        <v>8.5000000000000006E-2</v>
      </c>
    </row>
    <row r="14" spans="1:12" ht="15" thickBot="1" x14ac:dyDescent="0.35"/>
    <row r="15" spans="1:12" x14ac:dyDescent="0.3">
      <c r="A15" s="50" t="s">
        <v>66</v>
      </c>
      <c r="B15" s="55" t="s">
        <v>67</v>
      </c>
      <c r="C15" s="56" t="s">
        <v>68</v>
      </c>
    </row>
    <row r="16" spans="1:12" x14ac:dyDescent="0.3">
      <c r="A16" s="32" t="s">
        <v>69</v>
      </c>
      <c r="B16" s="28">
        <f>MAX(B9+(B10*$B$3),0)</f>
        <v>32.000000000000057</v>
      </c>
      <c r="C16" s="51">
        <f>MAX(C9+(C10*$B$3),0)</f>
        <v>80</v>
      </c>
    </row>
    <row r="17" spans="1:29" x14ac:dyDescent="0.3">
      <c r="A17" s="32" t="s">
        <v>70</v>
      </c>
      <c r="B17" s="28">
        <f>MIN(B16,B5)</f>
        <v>32.000000000000057</v>
      </c>
      <c r="C17" s="51">
        <f>MIN(B5-B16,C16)</f>
        <v>7.9999999999999432</v>
      </c>
    </row>
    <row r="18" spans="1:29" x14ac:dyDescent="0.3">
      <c r="A18" s="32"/>
      <c r="B18" s="28"/>
      <c r="C18" s="51"/>
    </row>
    <row r="19" spans="1:29" x14ac:dyDescent="0.3">
      <c r="A19" s="57" t="s">
        <v>71</v>
      </c>
      <c r="B19" s="45">
        <f>B17*$B$3</f>
        <v>208000.00000000038</v>
      </c>
      <c r="C19" s="58">
        <f>C17*$B$3</f>
        <v>51999.999999999629</v>
      </c>
    </row>
    <row r="20" spans="1:29" ht="15" thickBot="1" x14ac:dyDescent="0.35">
      <c r="A20" s="53" t="s">
        <v>72</v>
      </c>
      <c r="B20" s="66">
        <f>B3*B17+B3*C17</f>
        <v>260000</v>
      </c>
      <c r="C20" s="54"/>
    </row>
    <row r="21" spans="1:29" ht="15" thickBot="1" x14ac:dyDescent="0.35"/>
    <row r="22" spans="1:29" x14ac:dyDescent="0.3">
      <c r="A22" s="50" t="s">
        <v>73</v>
      </c>
      <c r="B22" s="55" t="s">
        <v>67</v>
      </c>
      <c r="C22" s="56" t="s">
        <v>68</v>
      </c>
    </row>
    <row r="23" spans="1:29" ht="15" thickBot="1" x14ac:dyDescent="0.35">
      <c r="A23" s="32" t="s">
        <v>74</v>
      </c>
      <c r="B23" s="48">
        <f>B17*B2</f>
        <v>160000.00000000029</v>
      </c>
      <c r="C23" s="52">
        <f>C17*B2</f>
        <v>39999.999999999716</v>
      </c>
    </row>
    <row r="24" spans="1:29" x14ac:dyDescent="0.3">
      <c r="A24" s="32" t="s">
        <v>75</v>
      </c>
      <c r="B24" s="79">
        <v>3.5</v>
      </c>
      <c r="C24" s="51"/>
      <c r="E24" s="71">
        <f>B33</f>
        <v>41767.200000000004</v>
      </c>
      <c r="F24" s="14">
        <v>5000</v>
      </c>
      <c r="G24" s="14">
        <f>F24+100</f>
        <v>5100</v>
      </c>
      <c r="H24" s="14">
        <f t="shared" ref="H24:AC24" si="0">G24+100</f>
        <v>5200</v>
      </c>
      <c r="I24" s="14">
        <f t="shared" si="0"/>
        <v>5300</v>
      </c>
      <c r="J24" s="14">
        <f t="shared" si="0"/>
        <v>5400</v>
      </c>
      <c r="K24" s="14">
        <f t="shared" si="0"/>
        <v>5500</v>
      </c>
      <c r="L24" s="14">
        <f t="shared" si="0"/>
        <v>5600</v>
      </c>
      <c r="M24" s="14">
        <f t="shared" si="0"/>
        <v>5700</v>
      </c>
      <c r="N24" s="14">
        <f t="shared" si="0"/>
        <v>5800</v>
      </c>
      <c r="O24" s="14">
        <f t="shared" si="0"/>
        <v>5900</v>
      </c>
      <c r="P24" s="14">
        <f t="shared" si="0"/>
        <v>6000</v>
      </c>
      <c r="Q24" s="14">
        <f t="shared" si="0"/>
        <v>6100</v>
      </c>
      <c r="R24" s="14">
        <f t="shared" si="0"/>
        <v>6200</v>
      </c>
      <c r="S24" s="14">
        <f t="shared" si="0"/>
        <v>6300</v>
      </c>
      <c r="T24" s="14">
        <f t="shared" si="0"/>
        <v>6400</v>
      </c>
      <c r="U24" s="14">
        <f t="shared" si="0"/>
        <v>6500</v>
      </c>
      <c r="V24" s="14">
        <f t="shared" si="0"/>
        <v>6600</v>
      </c>
      <c r="W24" s="14">
        <f t="shared" si="0"/>
        <v>6700</v>
      </c>
      <c r="X24" s="72">
        <f t="shared" si="0"/>
        <v>6800</v>
      </c>
      <c r="Y24" s="50">
        <f t="shared" si="0"/>
        <v>6900</v>
      </c>
      <c r="Z24" s="73">
        <f t="shared" si="0"/>
        <v>7000</v>
      </c>
      <c r="AA24" s="74">
        <f>Z24+100</f>
        <v>7100</v>
      </c>
      <c r="AB24" s="24">
        <f t="shared" si="0"/>
        <v>7200</v>
      </c>
      <c r="AC24" s="14">
        <f t="shared" si="0"/>
        <v>7300</v>
      </c>
    </row>
    <row r="25" spans="1:29" x14ac:dyDescent="0.3">
      <c r="A25" s="32" t="s">
        <v>76</v>
      </c>
      <c r="B25" s="67" cm="1">
        <f t="array" ref="B25">_xlfn.IFS(AND(B24&gt;E5,B24&lt;F5),G5,AND(B24&gt;E6,B24&lt;F6),G6,AND(B24&gt;E7,B24&lt;F7),G7,AND(B24&gt;E8,B24&lt;F8),G8,AND(B24&gt;E9,B24&lt;F9),G9,AND(B24&gt;E10,B24&lt;F10),G10,AND(B24&gt;E11,B24&lt;F11),G11,AND(B24&gt;E12,B24&lt;F12),G12,AND(B24&gt;E13,B24&lt;F13),G13)</f>
        <v>6.5000000000000002E-2</v>
      </c>
      <c r="C25" s="51"/>
      <c r="E25" s="14">
        <v>3</v>
      </c>
      <c r="F25" s="14">
        <f t="dataTable" ref="F25:AC30" dt2D="1" dtr="1" r1="B3" r2="B24" ca="1"/>
        <v>12180</v>
      </c>
      <c r="G25" s="14">
        <v>4632</v>
      </c>
      <c r="H25" s="14">
        <v>-1476</v>
      </c>
      <c r="I25" s="14">
        <v>-6144</v>
      </c>
      <c r="J25" s="14">
        <v>-9372</v>
      </c>
      <c r="K25" s="14">
        <v>-11160</v>
      </c>
      <c r="L25" s="14">
        <v>-11508</v>
      </c>
      <c r="M25" s="14">
        <v>-10416</v>
      </c>
      <c r="N25" s="14">
        <v>-7884.0000000000291</v>
      </c>
      <c r="O25" s="14">
        <v>-3912.0000000000291</v>
      </c>
      <c r="P25" s="14">
        <v>1499.9999999999709</v>
      </c>
      <c r="Q25" s="14">
        <v>8351.9999999999854</v>
      </c>
      <c r="R25" s="14">
        <v>16643.999999999971</v>
      </c>
      <c r="S25" s="14">
        <v>26375.999999999964</v>
      </c>
      <c r="T25" s="14">
        <v>36814.399999999972</v>
      </c>
      <c r="U25" s="14">
        <v>42023.999999999985</v>
      </c>
      <c r="V25" s="14">
        <v>47233.60000000002</v>
      </c>
      <c r="W25" s="14">
        <v>52443.199999999983</v>
      </c>
      <c r="X25" s="72">
        <v>57652.799999999988</v>
      </c>
      <c r="Y25" s="32">
        <v>62862.39999999998</v>
      </c>
      <c r="Z25" s="14">
        <v>67400</v>
      </c>
      <c r="AA25" s="51">
        <v>57120</v>
      </c>
      <c r="AB25" s="24">
        <v>45240</v>
      </c>
      <c r="AC25" s="14">
        <v>31760</v>
      </c>
    </row>
    <row r="26" spans="1:29" x14ac:dyDescent="0.3">
      <c r="A26" s="32"/>
      <c r="B26" s="28"/>
      <c r="C26" s="51"/>
      <c r="E26" s="14">
        <f>E25+0.25</f>
        <v>3.25</v>
      </c>
      <c r="F26" s="14">
        <v>12238</v>
      </c>
      <c r="G26" s="14">
        <v>4679.2000000000116</v>
      </c>
      <c r="H26" s="14">
        <v>-1439.5999999999767</v>
      </c>
      <c r="I26" s="14">
        <v>-6118.3999999999651</v>
      </c>
      <c r="J26" s="14">
        <v>-9357.2000000000116</v>
      </c>
      <c r="K26" s="14">
        <v>-11156</v>
      </c>
      <c r="L26" s="14">
        <v>-11514.799999999988</v>
      </c>
      <c r="M26" s="14">
        <v>-10433.599999999977</v>
      </c>
      <c r="N26" s="14">
        <v>-7912.4000000000233</v>
      </c>
      <c r="O26" s="14">
        <v>-3951.2000000000116</v>
      </c>
      <c r="P26" s="14">
        <v>1449.9999999999709</v>
      </c>
      <c r="Q26" s="14">
        <v>8291.1999999999825</v>
      </c>
      <c r="R26" s="14">
        <v>16572.39999999998</v>
      </c>
      <c r="S26" s="14">
        <v>26293.599999999962</v>
      </c>
      <c r="T26" s="14">
        <v>36723.040000000001</v>
      </c>
      <c r="U26" s="14">
        <v>41938.399999999987</v>
      </c>
      <c r="V26" s="14">
        <v>47153.760000000009</v>
      </c>
      <c r="W26" s="14">
        <v>52369.119999999995</v>
      </c>
      <c r="X26" s="72">
        <v>57584.479999999996</v>
      </c>
      <c r="Y26" s="32">
        <v>62799.839999999997</v>
      </c>
      <c r="Z26" s="14">
        <v>67340</v>
      </c>
      <c r="AA26" s="51">
        <v>57072</v>
      </c>
      <c r="AB26" s="24">
        <v>45204</v>
      </c>
      <c r="AC26" s="14">
        <v>31736</v>
      </c>
    </row>
    <row r="27" spans="1:29" x14ac:dyDescent="0.3">
      <c r="A27" s="32" t="s">
        <v>77</v>
      </c>
      <c r="B27" s="46">
        <f>B17*(B12+B12*B25)</f>
        <v>15676.800000000027</v>
      </c>
      <c r="C27" s="52">
        <f>C17*(C12+C12*B25)</f>
        <v>2555.9999999999818</v>
      </c>
      <c r="E27" s="14">
        <f t="shared" ref="E27:E30" si="1">E26+0.25</f>
        <v>3.5</v>
      </c>
      <c r="F27" s="14">
        <v>12354</v>
      </c>
      <c r="G27" s="14">
        <v>4773.5999999999767</v>
      </c>
      <c r="H27" s="14">
        <v>-1366.7999999999884</v>
      </c>
      <c r="I27" s="14">
        <v>-6067.2000000000116</v>
      </c>
      <c r="J27" s="14">
        <v>-9327.5999999999767</v>
      </c>
      <c r="K27" s="14">
        <v>-11148</v>
      </c>
      <c r="L27" s="14">
        <v>-11528.400000000023</v>
      </c>
      <c r="M27" s="14">
        <v>-10468.799999999988</v>
      </c>
      <c r="N27" s="14">
        <v>-7969.2000000000116</v>
      </c>
      <c r="O27" s="14">
        <v>-4029.6000000000058</v>
      </c>
      <c r="P27" s="14">
        <v>1349.9999999999709</v>
      </c>
      <c r="Q27" s="14">
        <v>8169.5999999999913</v>
      </c>
      <c r="R27" s="14">
        <v>16429.199999999983</v>
      </c>
      <c r="S27" s="14">
        <v>26128.799999999967</v>
      </c>
      <c r="T27" s="14">
        <v>36540.319999999992</v>
      </c>
      <c r="U27" s="14">
        <v>41767.200000000004</v>
      </c>
      <c r="V27" s="14">
        <v>46994.080000000002</v>
      </c>
      <c r="W27" s="14">
        <v>52220.960000000006</v>
      </c>
      <c r="X27" s="72">
        <v>57447.840000000011</v>
      </c>
      <c r="Y27" s="32">
        <v>62674.720000000001</v>
      </c>
      <c r="Z27" s="14">
        <v>67220</v>
      </c>
      <c r="AA27" s="51">
        <v>56976</v>
      </c>
      <c r="AB27" s="24">
        <v>45132</v>
      </c>
      <c r="AC27" s="14">
        <v>31688</v>
      </c>
    </row>
    <row r="28" spans="1:29" x14ac:dyDescent="0.3">
      <c r="A28" s="32"/>
      <c r="B28" s="28"/>
      <c r="C28" s="51"/>
      <c r="E28" s="14">
        <f t="shared" si="1"/>
        <v>3.75</v>
      </c>
      <c r="F28" s="14">
        <v>12412</v>
      </c>
      <c r="G28" s="14">
        <v>4820.7999999999884</v>
      </c>
      <c r="H28" s="14">
        <v>-1330.4000000000233</v>
      </c>
      <c r="I28" s="14">
        <v>-6041.5999999999767</v>
      </c>
      <c r="J28" s="14">
        <v>-9312.7999999999884</v>
      </c>
      <c r="K28" s="14">
        <v>-11144</v>
      </c>
      <c r="L28" s="14">
        <v>-11535.200000000012</v>
      </c>
      <c r="M28" s="14">
        <v>-10486.399999999965</v>
      </c>
      <c r="N28" s="14">
        <v>-7997.6000000000058</v>
      </c>
      <c r="O28" s="14">
        <v>-4068.8000000000175</v>
      </c>
      <c r="P28" s="14">
        <v>1299.9999999999709</v>
      </c>
      <c r="Q28" s="14">
        <v>8108.7999999999884</v>
      </c>
      <c r="R28" s="14">
        <v>16357.599999999977</v>
      </c>
      <c r="S28" s="14">
        <v>26046.399999999965</v>
      </c>
      <c r="T28" s="14">
        <v>36448.959999999992</v>
      </c>
      <c r="U28" s="14">
        <v>41681.599999999999</v>
      </c>
      <c r="V28" s="14">
        <v>46914.24000000002</v>
      </c>
      <c r="W28" s="14">
        <v>52146.87999999999</v>
      </c>
      <c r="X28" s="72">
        <v>57379.520000000011</v>
      </c>
      <c r="Y28" s="32">
        <v>62612.159999999989</v>
      </c>
      <c r="Z28" s="14">
        <v>67160</v>
      </c>
      <c r="AA28" s="51">
        <v>56928</v>
      </c>
      <c r="AB28" s="24">
        <v>45096</v>
      </c>
      <c r="AC28" s="14">
        <v>31664</v>
      </c>
    </row>
    <row r="29" spans="1:29" x14ac:dyDescent="0.3">
      <c r="A29" s="32"/>
      <c r="B29" s="28"/>
      <c r="C29" s="51"/>
      <c r="E29" s="14">
        <f t="shared" si="1"/>
        <v>4</v>
      </c>
      <c r="F29" s="14">
        <v>12470</v>
      </c>
      <c r="G29" s="14">
        <v>4868</v>
      </c>
      <c r="H29" s="14">
        <v>-1294</v>
      </c>
      <c r="I29" s="14">
        <v>-6016</v>
      </c>
      <c r="J29" s="14">
        <v>-9298</v>
      </c>
      <c r="K29" s="14">
        <v>-11140</v>
      </c>
      <c r="L29" s="14">
        <v>-11542</v>
      </c>
      <c r="M29" s="14">
        <v>-10504</v>
      </c>
      <c r="N29" s="14">
        <v>-8026.0000000000291</v>
      </c>
      <c r="O29" s="14">
        <v>-4108.0000000000291</v>
      </c>
      <c r="P29" s="14">
        <v>1249.9999999999709</v>
      </c>
      <c r="Q29" s="14">
        <v>8047.9999999999854</v>
      </c>
      <c r="R29" s="14">
        <v>16285.999999999971</v>
      </c>
      <c r="S29" s="14">
        <v>25963.999999999964</v>
      </c>
      <c r="T29" s="14">
        <v>36357.599999999984</v>
      </c>
      <c r="U29" s="14">
        <v>41595.999999999993</v>
      </c>
      <c r="V29" s="14">
        <v>46834.400000000009</v>
      </c>
      <c r="W29" s="14">
        <v>52072.799999999988</v>
      </c>
      <c r="X29" s="72">
        <v>57311.19999999999</v>
      </c>
      <c r="Y29" s="32">
        <v>62549.599999999977</v>
      </c>
      <c r="Z29" s="14">
        <v>67100</v>
      </c>
      <c r="AA29" s="51">
        <v>56880</v>
      </c>
      <c r="AB29" s="24">
        <v>45060</v>
      </c>
      <c r="AC29" s="14">
        <v>31640</v>
      </c>
    </row>
    <row r="30" spans="1:29" ht="15" thickBot="1" x14ac:dyDescent="0.35">
      <c r="A30" s="53" t="s">
        <v>79</v>
      </c>
      <c r="B30" s="66">
        <f>B23+B27</f>
        <v>175676.80000000031</v>
      </c>
      <c r="C30" s="70">
        <f>C23+C27</f>
        <v>42555.999999999694</v>
      </c>
      <c r="E30" s="14">
        <f t="shared" si="1"/>
        <v>4.25</v>
      </c>
      <c r="F30" s="14">
        <v>12528</v>
      </c>
      <c r="G30" s="14">
        <v>4915.2000000000116</v>
      </c>
      <c r="H30" s="14">
        <v>-1257.5999999999767</v>
      </c>
      <c r="I30" s="14">
        <v>-5990.3999999999651</v>
      </c>
      <c r="J30" s="14">
        <v>-9283.2000000000116</v>
      </c>
      <c r="K30" s="14">
        <v>-11136</v>
      </c>
      <c r="L30" s="14">
        <v>-11548.799999999988</v>
      </c>
      <c r="M30" s="14">
        <v>-10521.599999999977</v>
      </c>
      <c r="N30" s="14">
        <v>-8054.4000000000233</v>
      </c>
      <c r="O30" s="14">
        <v>-4147.2000000000116</v>
      </c>
      <c r="P30" s="14">
        <v>1199.9999999999709</v>
      </c>
      <c r="Q30" s="14">
        <v>7987.1999999999825</v>
      </c>
      <c r="R30" s="14">
        <v>16214.39999999998</v>
      </c>
      <c r="S30" s="14">
        <v>25881.599999999962</v>
      </c>
      <c r="T30" s="14">
        <v>36266.239999999983</v>
      </c>
      <c r="U30" s="14">
        <v>41510.399999999987</v>
      </c>
      <c r="V30" s="14">
        <v>46754.559999999998</v>
      </c>
      <c r="W30" s="14">
        <v>51998.720000000001</v>
      </c>
      <c r="X30" s="72">
        <v>57242.879999999997</v>
      </c>
      <c r="Y30" s="75">
        <v>62487.039999999994</v>
      </c>
      <c r="Z30" s="76">
        <v>67040</v>
      </c>
      <c r="AA30" s="54">
        <v>56832</v>
      </c>
      <c r="AB30" s="24">
        <v>45024</v>
      </c>
      <c r="AC30" s="14">
        <v>31616</v>
      </c>
    </row>
    <row r="32" spans="1:29" x14ac:dyDescent="0.3">
      <c r="A32" t="s">
        <v>85</v>
      </c>
      <c r="B32" s="44">
        <f>B19-B30</f>
        <v>32323.20000000007</v>
      </c>
      <c r="C32" s="43">
        <f>C19-C30</f>
        <v>9443.9999999999345</v>
      </c>
    </row>
    <row r="33" spans="1:29" x14ac:dyDescent="0.3">
      <c r="A33" s="16" t="s">
        <v>86</v>
      </c>
      <c r="B33" s="49">
        <f>B32+C32</f>
        <v>41767.200000000004</v>
      </c>
    </row>
    <row r="34" spans="1:29" x14ac:dyDescent="0.3">
      <c r="E34" s="71">
        <f>E24</f>
        <v>41767.200000000004</v>
      </c>
      <c r="F34" s="14">
        <v>6900</v>
      </c>
      <c r="G34" s="14">
        <f>F34+10</f>
        <v>6910</v>
      </c>
      <c r="H34" s="14">
        <f t="shared" ref="H34:AC34" si="2">G34+10</f>
        <v>6920</v>
      </c>
      <c r="I34" s="14">
        <f t="shared" si="2"/>
        <v>6930</v>
      </c>
      <c r="J34" s="14">
        <f t="shared" si="2"/>
        <v>6940</v>
      </c>
      <c r="K34" s="14">
        <f t="shared" si="2"/>
        <v>6950</v>
      </c>
      <c r="L34" s="14">
        <f t="shared" si="2"/>
        <v>6960</v>
      </c>
      <c r="M34" s="14">
        <f t="shared" si="2"/>
        <v>6970</v>
      </c>
      <c r="N34" s="14">
        <f t="shared" si="2"/>
        <v>6980</v>
      </c>
      <c r="O34" s="16">
        <f t="shared" si="2"/>
        <v>6990</v>
      </c>
      <c r="P34" s="77">
        <f t="shared" si="2"/>
        <v>7000</v>
      </c>
      <c r="Q34" s="16">
        <f t="shared" si="2"/>
        <v>7010</v>
      </c>
      <c r="R34" s="14">
        <f t="shared" si="2"/>
        <v>7020</v>
      </c>
      <c r="S34" s="14">
        <f t="shared" si="2"/>
        <v>7030</v>
      </c>
      <c r="T34" s="14">
        <f t="shared" si="2"/>
        <v>7040</v>
      </c>
      <c r="U34" s="14">
        <f t="shared" si="2"/>
        <v>7050</v>
      </c>
      <c r="V34" s="14">
        <f t="shared" si="2"/>
        <v>7060</v>
      </c>
      <c r="W34" s="14">
        <f t="shared" si="2"/>
        <v>7070</v>
      </c>
      <c r="X34" s="14">
        <f t="shared" si="2"/>
        <v>7080</v>
      </c>
      <c r="Y34" s="14">
        <f t="shared" si="2"/>
        <v>7090</v>
      </c>
      <c r="Z34" s="14">
        <f t="shared" si="2"/>
        <v>7100</v>
      </c>
      <c r="AA34" s="14">
        <f t="shared" si="2"/>
        <v>7110</v>
      </c>
      <c r="AB34" s="14">
        <f t="shared" si="2"/>
        <v>7120</v>
      </c>
      <c r="AC34" s="14">
        <f t="shared" si="2"/>
        <v>7130</v>
      </c>
    </row>
    <row r="35" spans="1:29" x14ac:dyDescent="0.3">
      <c r="E35" s="14">
        <v>3</v>
      </c>
      <c r="F35" s="14">
        <f t="dataTable" ref="F35:AC40" dt2D="1" dtr="1" r1="B3" r2="B24"/>
        <v>62862.39999999998</v>
      </c>
      <c r="G35" s="14">
        <v>63383.359999999993</v>
      </c>
      <c r="H35" s="14">
        <v>63904.320000000022</v>
      </c>
      <c r="I35" s="14">
        <v>64425.280000000028</v>
      </c>
      <c r="J35" s="14">
        <v>64946.240000000013</v>
      </c>
      <c r="K35" s="14">
        <v>65400</v>
      </c>
      <c r="L35" s="14">
        <v>65800</v>
      </c>
      <c r="M35" s="14">
        <v>66200</v>
      </c>
      <c r="N35" s="14">
        <v>66600</v>
      </c>
      <c r="O35" s="14">
        <v>67000</v>
      </c>
      <c r="P35" s="14">
        <v>67400</v>
      </c>
      <c r="Q35" s="14">
        <v>66443.999999999913</v>
      </c>
      <c r="R35" s="14">
        <v>65471.999999999942</v>
      </c>
      <c r="S35" s="14">
        <v>64484.000000000058</v>
      </c>
      <c r="T35" s="14">
        <v>63479.999999999913</v>
      </c>
      <c r="U35" s="14">
        <v>62460</v>
      </c>
      <c r="V35" s="14">
        <v>61423.999999999884</v>
      </c>
      <c r="W35" s="14">
        <v>60371.999999999942</v>
      </c>
      <c r="X35" s="14">
        <v>59304.000000000058</v>
      </c>
      <c r="Y35" s="14">
        <v>58219.999999999913</v>
      </c>
      <c r="Z35" s="14">
        <v>57120</v>
      </c>
      <c r="AA35" s="14">
        <v>56003.999999999884</v>
      </c>
      <c r="AB35" s="14">
        <v>54871.999999999942</v>
      </c>
      <c r="AC35" s="14">
        <v>53724.000000000058</v>
      </c>
    </row>
    <row r="36" spans="1:29" x14ac:dyDescent="0.3">
      <c r="E36" s="14">
        <f>E35+0.25</f>
        <v>3.25</v>
      </c>
      <c r="F36" s="14">
        <v>62799.839999999997</v>
      </c>
      <c r="G36" s="14">
        <v>63321.375999999989</v>
      </c>
      <c r="H36" s="14">
        <v>63842.912000000011</v>
      </c>
      <c r="I36" s="14">
        <v>64364.448000000019</v>
      </c>
      <c r="J36" s="14">
        <v>64885.984000000026</v>
      </c>
      <c r="K36" s="14">
        <v>65340</v>
      </c>
      <c r="L36" s="14">
        <v>65740</v>
      </c>
      <c r="M36" s="14">
        <v>66140</v>
      </c>
      <c r="N36" s="14">
        <v>66540</v>
      </c>
      <c r="O36" s="14">
        <v>66940</v>
      </c>
      <c r="P36" s="14">
        <v>67340</v>
      </c>
      <c r="Q36" s="14">
        <v>66385.199999999895</v>
      </c>
      <c r="R36" s="14">
        <v>65414.399999999936</v>
      </c>
      <c r="S36" s="14">
        <v>64427.600000000064</v>
      </c>
      <c r="T36" s="14">
        <v>63424.79999999993</v>
      </c>
      <c r="U36" s="14">
        <v>62406</v>
      </c>
      <c r="V36" s="14">
        <v>61371.199999999866</v>
      </c>
      <c r="W36" s="14">
        <v>60320.399999999936</v>
      </c>
      <c r="X36" s="14">
        <v>59253.600000000064</v>
      </c>
      <c r="Y36" s="14">
        <v>58170.79999999993</v>
      </c>
      <c r="Z36" s="14">
        <v>57072</v>
      </c>
      <c r="AA36" s="14">
        <v>55957.199999999866</v>
      </c>
      <c r="AB36" s="14">
        <v>54826.399999999936</v>
      </c>
      <c r="AC36" s="14">
        <v>53679.600000000064</v>
      </c>
    </row>
    <row r="37" spans="1:29" x14ac:dyDescent="0.3">
      <c r="E37" s="14">
        <f t="shared" ref="E37:E40" si="3">E36+0.25</f>
        <v>3.5</v>
      </c>
      <c r="F37" s="14">
        <v>62674.720000000001</v>
      </c>
      <c r="G37" s="14">
        <v>63197.407999999996</v>
      </c>
      <c r="H37" s="14">
        <v>63720.096000000005</v>
      </c>
      <c r="I37" s="14">
        <v>64242.784000000014</v>
      </c>
      <c r="J37" s="14">
        <v>64765.472000000016</v>
      </c>
      <c r="K37" s="14">
        <v>65220</v>
      </c>
      <c r="L37" s="14">
        <v>65620</v>
      </c>
      <c r="M37" s="14">
        <v>66020</v>
      </c>
      <c r="N37" s="14">
        <v>66420</v>
      </c>
      <c r="O37" s="14">
        <v>66820</v>
      </c>
      <c r="P37" s="14">
        <v>67220</v>
      </c>
      <c r="Q37" s="14">
        <v>66267.599999999919</v>
      </c>
      <c r="R37" s="14">
        <v>65299.199999999953</v>
      </c>
      <c r="S37" s="14">
        <v>64314.800000000047</v>
      </c>
      <c r="T37" s="14">
        <v>63314.399999999936</v>
      </c>
      <c r="U37" s="14">
        <v>62298</v>
      </c>
      <c r="V37" s="14">
        <v>61265.599999999889</v>
      </c>
      <c r="W37" s="14">
        <v>60217.199999999953</v>
      </c>
      <c r="X37" s="14">
        <v>59152.800000000047</v>
      </c>
      <c r="Y37" s="14">
        <v>58072.399999999936</v>
      </c>
      <c r="Z37" s="14">
        <v>56976</v>
      </c>
      <c r="AA37" s="14">
        <v>55863.599999999889</v>
      </c>
      <c r="AB37" s="14">
        <v>54735.199999999953</v>
      </c>
      <c r="AC37" s="14">
        <v>53590.800000000047</v>
      </c>
    </row>
    <row r="38" spans="1:29" x14ac:dyDescent="0.3">
      <c r="E38" s="14">
        <f t="shared" si="3"/>
        <v>3.75</v>
      </c>
      <c r="F38" s="14">
        <v>62612.159999999989</v>
      </c>
      <c r="G38" s="14">
        <v>63135.423999999999</v>
      </c>
      <c r="H38" s="14">
        <v>63658.688000000024</v>
      </c>
      <c r="I38" s="14">
        <v>64181.952000000012</v>
      </c>
      <c r="J38" s="14">
        <v>64705.216</v>
      </c>
      <c r="K38" s="14">
        <v>65160</v>
      </c>
      <c r="L38" s="14">
        <v>65560</v>
      </c>
      <c r="M38" s="14">
        <v>65960</v>
      </c>
      <c r="N38" s="14">
        <v>66360</v>
      </c>
      <c r="O38" s="14">
        <v>66760</v>
      </c>
      <c r="P38" s="14">
        <v>67160</v>
      </c>
      <c r="Q38" s="14">
        <v>66208.799999999901</v>
      </c>
      <c r="R38" s="14">
        <v>65241.599999999948</v>
      </c>
      <c r="S38" s="14">
        <v>64258.400000000052</v>
      </c>
      <c r="T38" s="14">
        <v>63259.199999999924</v>
      </c>
      <c r="U38" s="14">
        <v>62244</v>
      </c>
      <c r="V38" s="14">
        <v>61212.799999999872</v>
      </c>
      <c r="W38" s="14">
        <v>60165.599999999948</v>
      </c>
      <c r="X38" s="14">
        <v>59102.400000000052</v>
      </c>
      <c r="Y38" s="14">
        <v>58023.199999999924</v>
      </c>
      <c r="Z38" s="14">
        <v>56928</v>
      </c>
      <c r="AA38" s="14">
        <v>55816.799999999872</v>
      </c>
      <c r="AB38" s="14">
        <v>54689.599999999948</v>
      </c>
      <c r="AC38" s="14">
        <v>53546.400000000052</v>
      </c>
    </row>
    <row r="39" spans="1:29" x14ac:dyDescent="0.3">
      <c r="E39" s="14">
        <f t="shared" si="3"/>
        <v>4</v>
      </c>
      <c r="F39" s="14">
        <v>62549.599999999977</v>
      </c>
      <c r="G39" s="14">
        <v>63073.439999999995</v>
      </c>
      <c r="H39" s="14">
        <v>63597.280000000006</v>
      </c>
      <c r="I39" s="14">
        <v>64121.12000000001</v>
      </c>
      <c r="J39" s="14">
        <v>64644.960000000006</v>
      </c>
      <c r="K39" s="14">
        <v>65100</v>
      </c>
      <c r="L39" s="14">
        <v>65500</v>
      </c>
      <c r="M39" s="14">
        <v>65900</v>
      </c>
      <c r="N39" s="14">
        <v>66300</v>
      </c>
      <c r="O39" s="14">
        <v>66700</v>
      </c>
      <c r="P39" s="14">
        <v>67100</v>
      </c>
      <c r="Q39" s="14">
        <v>66149.999999999913</v>
      </c>
      <c r="R39" s="14">
        <v>65183.999999999942</v>
      </c>
      <c r="S39" s="14">
        <v>64202.000000000058</v>
      </c>
      <c r="T39" s="14">
        <v>63203.999999999913</v>
      </c>
      <c r="U39" s="14">
        <v>62190</v>
      </c>
      <c r="V39" s="14">
        <v>61159.999999999884</v>
      </c>
      <c r="W39" s="14">
        <v>60113.999999999942</v>
      </c>
      <c r="X39" s="14">
        <v>59052.000000000058</v>
      </c>
      <c r="Y39" s="14">
        <v>57973.999999999913</v>
      </c>
      <c r="Z39" s="14">
        <v>56880</v>
      </c>
      <c r="AA39" s="14">
        <v>55769.999999999884</v>
      </c>
      <c r="AB39" s="14">
        <v>54643.999999999942</v>
      </c>
      <c r="AC39" s="14">
        <v>53502.000000000058</v>
      </c>
    </row>
    <row r="40" spans="1:29" x14ac:dyDescent="0.3">
      <c r="E40" s="14">
        <f t="shared" si="3"/>
        <v>4.25</v>
      </c>
      <c r="F40" s="14">
        <v>62487.039999999994</v>
      </c>
      <c r="G40" s="14">
        <v>63011.455999999998</v>
      </c>
      <c r="H40" s="14">
        <v>63535.872000000018</v>
      </c>
      <c r="I40" s="14">
        <v>64060.288000000037</v>
      </c>
      <c r="J40" s="14">
        <v>64584.70400000002</v>
      </c>
      <c r="K40" s="14">
        <v>65040</v>
      </c>
      <c r="L40" s="14">
        <v>65440</v>
      </c>
      <c r="M40" s="14">
        <v>65840</v>
      </c>
      <c r="N40" s="14">
        <v>66240</v>
      </c>
      <c r="O40" s="14">
        <v>66640</v>
      </c>
      <c r="P40" s="14">
        <v>67040</v>
      </c>
      <c r="Q40" s="14">
        <v>66091.199999999895</v>
      </c>
      <c r="R40" s="14">
        <v>65126.399999999936</v>
      </c>
      <c r="S40" s="14">
        <v>64145.600000000064</v>
      </c>
      <c r="T40" s="14">
        <v>63148.79999999993</v>
      </c>
      <c r="U40" s="14">
        <v>62136</v>
      </c>
      <c r="V40" s="14">
        <v>61107.199999999866</v>
      </c>
      <c r="W40" s="14">
        <v>60062.399999999936</v>
      </c>
      <c r="X40" s="14">
        <v>59001.600000000064</v>
      </c>
      <c r="Y40" s="14">
        <v>57924.79999999993</v>
      </c>
      <c r="Z40" s="14">
        <v>56832</v>
      </c>
      <c r="AA40" s="14">
        <v>55723.199999999866</v>
      </c>
      <c r="AB40" s="14">
        <v>54598.399999999936</v>
      </c>
      <c r="AC40" s="14">
        <v>53457.600000000064</v>
      </c>
    </row>
    <row r="44" spans="1:29" x14ac:dyDescent="0.3">
      <c r="E44" s="90" t="s">
        <v>87</v>
      </c>
      <c r="F44" s="90"/>
      <c r="G44" s="90"/>
      <c r="H44" s="90"/>
      <c r="I44" s="90"/>
      <c r="J44" s="90"/>
      <c r="K44" s="90"/>
      <c r="L44" s="90"/>
    </row>
    <row r="45" spans="1:29" x14ac:dyDescent="0.3">
      <c r="E45" s="90"/>
      <c r="F45" s="90"/>
      <c r="G45" s="90"/>
      <c r="H45" s="90"/>
      <c r="I45" s="90"/>
      <c r="J45" s="90"/>
      <c r="K45" s="90"/>
      <c r="L45" s="90"/>
    </row>
    <row r="46" spans="1:29" x14ac:dyDescent="0.3">
      <c r="E46" s="90"/>
      <c r="F46" s="90"/>
      <c r="G46" s="90"/>
      <c r="H46" s="90"/>
      <c r="I46" s="90"/>
      <c r="J46" s="90"/>
      <c r="K46" s="90"/>
      <c r="L46" s="90"/>
    </row>
  </sheetData>
  <mergeCells count="2">
    <mergeCell ref="E2:F3"/>
    <mergeCell ref="E44:L46"/>
  </mergeCells>
  <conditionalFormatting sqref="F25:AC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5:AC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AA7-C70A-48A0-814F-B985BEC2DFB4}">
  <dimension ref="A1:Q68"/>
  <sheetViews>
    <sheetView tabSelected="1" topLeftCell="A44" zoomScaleNormal="100" workbookViewId="0">
      <selection activeCell="M57" sqref="M57"/>
    </sheetView>
  </sheetViews>
  <sheetFormatPr defaultColWidth="8.77734375" defaultRowHeight="14.4" x14ac:dyDescent="0.3"/>
  <cols>
    <col min="1" max="1" width="29.21875" bestFit="1" customWidth="1"/>
    <col min="2" max="2" width="13.44140625" style="1" bestFit="1" customWidth="1"/>
    <col min="3" max="3" width="14.44140625" bestFit="1" customWidth="1"/>
    <col min="5" max="5" width="10.44140625" bestFit="1" customWidth="1"/>
    <col min="6" max="6" width="12" bestFit="1" customWidth="1"/>
    <col min="7" max="7" width="12.44140625" customWidth="1"/>
    <col min="8" max="11" width="10.109375" bestFit="1" customWidth="1"/>
    <col min="12" max="12" width="11.6640625" customWidth="1"/>
    <col min="13" max="17" width="10.109375" bestFit="1" customWidth="1"/>
    <col min="18" max="36" width="9.44140625" bestFit="1" customWidth="1"/>
  </cols>
  <sheetData>
    <row r="1" spans="1:16" ht="15" thickBot="1" x14ac:dyDescent="0.35">
      <c r="C1" s="1"/>
    </row>
    <row r="2" spans="1:16" x14ac:dyDescent="0.3">
      <c r="A2" s="29" t="s">
        <v>0</v>
      </c>
      <c r="B2" s="30">
        <v>5000</v>
      </c>
      <c r="C2" s="31"/>
      <c r="E2" s="89" t="s">
        <v>1</v>
      </c>
      <c r="F2" s="89"/>
    </row>
    <row r="3" spans="1:16" ht="16.5" customHeight="1" x14ac:dyDescent="0.3">
      <c r="A3" s="32" t="s">
        <v>2</v>
      </c>
      <c r="B3" s="78">
        <v>6500</v>
      </c>
      <c r="C3" s="78">
        <v>24000</v>
      </c>
      <c r="E3" s="89"/>
      <c r="F3" s="89"/>
      <c r="G3" s="3"/>
    </row>
    <row r="4" spans="1:16" ht="26.4" x14ac:dyDescent="0.3">
      <c r="A4" s="34"/>
      <c r="C4" s="33"/>
      <c r="E4" s="4" t="s">
        <v>3</v>
      </c>
      <c r="F4" s="4" t="s">
        <v>4</v>
      </c>
      <c r="G4" s="4" t="s">
        <v>5</v>
      </c>
    </row>
    <row r="5" spans="1:16" x14ac:dyDescent="0.3">
      <c r="A5" s="32" t="s">
        <v>6</v>
      </c>
      <c r="B5" s="26">
        <v>40</v>
      </c>
      <c r="C5" s="35"/>
      <c r="E5" s="6">
        <v>2.61</v>
      </c>
      <c r="F5" s="6">
        <v>2.83</v>
      </c>
      <c r="G5" s="7">
        <v>4.4999999999999998E-2</v>
      </c>
      <c r="K5" s="8"/>
      <c r="L5" t="s">
        <v>7</v>
      </c>
    </row>
    <row r="6" spans="1:16" x14ac:dyDescent="0.3">
      <c r="A6" s="32" t="s">
        <v>8</v>
      </c>
      <c r="B6" s="27">
        <v>3.5</v>
      </c>
      <c r="C6" s="35"/>
      <c r="E6" s="6">
        <v>2.83</v>
      </c>
      <c r="F6" s="6">
        <v>3.05</v>
      </c>
      <c r="G6" s="7">
        <v>0.05</v>
      </c>
      <c r="K6" s="11"/>
      <c r="L6" t="s">
        <v>9</v>
      </c>
    </row>
    <row r="7" spans="1:16" x14ac:dyDescent="0.3">
      <c r="A7" s="34"/>
      <c r="C7" s="35"/>
      <c r="E7" s="6">
        <v>3.05</v>
      </c>
      <c r="F7" s="6">
        <v>3.27</v>
      </c>
      <c r="G7" s="7">
        <v>5.5E-2</v>
      </c>
      <c r="K7" s="10"/>
      <c r="L7" t="s">
        <v>10</v>
      </c>
    </row>
    <row r="8" spans="1:16" x14ac:dyDescent="0.3">
      <c r="A8" s="32" t="s">
        <v>11</v>
      </c>
      <c r="B8" s="28" t="s">
        <v>12</v>
      </c>
      <c r="C8" s="36" t="s">
        <v>13</v>
      </c>
      <c r="E8" s="6">
        <v>3.27</v>
      </c>
      <c r="F8" s="6">
        <v>3.49</v>
      </c>
      <c r="G8" s="7">
        <v>0.06</v>
      </c>
      <c r="K8" s="12"/>
      <c r="L8" t="s">
        <v>14</v>
      </c>
    </row>
    <row r="9" spans="1:16" x14ac:dyDescent="0.3">
      <c r="A9" s="32" t="s">
        <v>15</v>
      </c>
      <c r="B9" s="26">
        <v>500</v>
      </c>
      <c r="C9" s="37">
        <v>600</v>
      </c>
      <c r="E9" s="6">
        <v>3.49</v>
      </c>
      <c r="F9" s="6">
        <v>3.71</v>
      </c>
      <c r="G9" s="7">
        <v>6.5000000000000002E-2</v>
      </c>
    </row>
    <row r="10" spans="1:16" x14ac:dyDescent="0.3">
      <c r="A10" s="32" t="s">
        <v>16</v>
      </c>
      <c r="B10" s="26">
        <v>-7.1999999999999995E-2</v>
      </c>
      <c r="C10" s="37">
        <v>-0.08</v>
      </c>
      <c r="E10" s="6">
        <v>3.71</v>
      </c>
      <c r="F10" s="6">
        <v>3.93</v>
      </c>
      <c r="G10" s="7">
        <v>7.0000000000000007E-2</v>
      </c>
    </row>
    <row r="11" spans="1:16" x14ac:dyDescent="0.3">
      <c r="A11" s="34"/>
      <c r="C11" s="35"/>
      <c r="E11" s="6">
        <v>3.93</v>
      </c>
      <c r="F11" s="6">
        <v>4.1500000000000004</v>
      </c>
      <c r="G11" s="7">
        <v>7.4999999999999997E-2</v>
      </c>
    </row>
    <row r="12" spans="1:16" x14ac:dyDescent="0.3">
      <c r="A12" s="32" t="s">
        <v>17</v>
      </c>
      <c r="B12" s="25">
        <v>460</v>
      </c>
      <c r="C12" s="38">
        <v>300</v>
      </c>
      <c r="E12" s="6">
        <v>4.1500000000000004</v>
      </c>
      <c r="F12" s="6">
        <v>4.37</v>
      </c>
      <c r="G12" s="7">
        <v>0.08</v>
      </c>
    </row>
    <row r="13" spans="1:16" ht="15" thickBot="1" x14ac:dyDescent="0.35">
      <c r="A13" s="39"/>
      <c r="B13" s="40"/>
      <c r="C13" s="41"/>
      <c r="E13" s="6">
        <v>4.37</v>
      </c>
      <c r="F13" s="6">
        <v>4.59</v>
      </c>
      <c r="G13" s="7">
        <v>8.5000000000000006E-2</v>
      </c>
    </row>
    <row r="14" spans="1:16" ht="15" thickBot="1" x14ac:dyDescent="0.35"/>
    <row r="15" spans="1:16" x14ac:dyDescent="0.3">
      <c r="A15" s="50" t="s">
        <v>66</v>
      </c>
      <c r="B15" s="55" t="s">
        <v>67</v>
      </c>
      <c r="C15" s="56" t="s">
        <v>68</v>
      </c>
      <c r="I15" s="92" t="s">
        <v>89</v>
      </c>
      <c r="J15" s="92"/>
      <c r="K15" s="92"/>
      <c r="L15" s="92"/>
      <c r="M15" s="92"/>
      <c r="N15" s="92"/>
    </row>
    <row r="16" spans="1:16" x14ac:dyDescent="0.3">
      <c r="A16" s="32" t="s">
        <v>69</v>
      </c>
      <c r="B16" s="28">
        <f>MAX(B9+(B10*$B$3),0)</f>
        <v>32.000000000000057</v>
      </c>
      <c r="C16" s="51">
        <f>MAX(C9+(C10*$C$3),0)</f>
        <v>0</v>
      </c>
      <c r="F16" s="42">
        <f>B33</f>
        <v>32323.20000000007</v>
      </c>
      <c r="G16" s="88">
        <v>6700</v>
      </c>
      <c r="H16" s="43">
        <f>G16+50</f>
        <v>6750</v>
      </c>
      <c r="I16" s="43">
        <f t="shared" ref="I16:O16" si="0">H16+50</f>
        <v>6800</v>
      </c>
      <c r="J16" s="43">
        <f t="shared" si="0"/>
        <v>6850</v>
      </c>
      <c r="K16" s="43">
        <f t="shared" si="0"/>
        <v>6900</v>
      </c>
      <c r="L16" s="87">
        <f t="shared" si="0"/>
        <v>6950</v>
      </c>
      <c r="M16" s="43">
        <f t="shared" si="0"/>
        <v>7000</v>
      </c>
      <c r="N16" s="43">
        <f t="shared" si="0"/>
        <v>7050</v>
      </c>
      <c r="O16" s="43">
        <f t="shared" si="0"/>
        <v>7100</v>
      </c>
      <c r="P16" s="43">
        <f>O16+50</f>
        <v>7150</v>
      </c>
    </row>
    <row r="17" spans="1:16" ht="14.55" customHeight="1" x14ac:dyDescent="0.3">
      <c r="A17" s="32" t="s">
        <v>70</v>
      </c>
      <c r="B17" s="28">
        <f>MIN(B16,B5)</f>
        <v>32.000000000000057</v>
      </c>
      <c r="C17" s="51">
        <f>MIN(B5-B16,C16)</f>
        <v>0</v>
      </c>
      <c r="E17" s="91" t="s">
        <v>88</v>
      </c>
      <c r="F17" s="43">
        <v>6500</v>
      </c>
      <c r="G17">
        <f t="dataTable" ref="G17:P37" dt2D="1" dtr="1" r1="B3" r2="C3"/>
        <v>47740.960000000006</v>
      </c>
      <c r="H17">
        <v>48334.399999999994</v>
      </c>
      <c r="I17">
        <v>48567.840000000011</v>
      </c>
      <c r="J17">
        <v>48441.279999999992</v>
      </c>
      <c r="K17">
        <v>47954.72000000003</v>
      </c>
      <c r="L17">
        <v>47220</v>
      </c>
      <c r="M17">
        <v>47220</v>
      </c>
      <c r="N17">
        <v>47220</v>
      </c>
      <c r="O17">
        <v>47220</v>
      </c>
      <c r="P17">
        <v>47220</v>
      </c>
    </row>
    <row r="18" spans="1:16" x14ac:dyDescent="0.3">
      <c r="A18" s="32"/>
      <c r="B18" s="28"/>
      <c r="C18" s="51"/>
      <c r="E18" s="91"/>
      <c r="F18" s="43">
        <f>F17+50</f>
        <v>6550</v>
      </c>
      <c r="G18">
        <v>48860.960000000006</v>
      </c>
      <c r="H18">
        <v>49634.399999999994</v>
      </c>
      <c r="I18">
        <v>50047.840000000011</v>
      </c>
      <c r="J18">
        <v>50101.279999999992</v>
      </c>
      <c r="K18">
        <v>49794.72000000003</v>
      </c>
      <c r="L18">
        <v>49220</v>
      </c>
      <c r="M18">
        <v>49220</v>
      </c>
      <c r="N18">
        <v>49220</v>
      </c>
      <c r="O18">
        <v>49220</v>
      </c>
      <c r="P18">
        <v>49220</v>
      </c>
    </row>
    <row r="19" spans="1:16" x14ac:dyDescent="0.3">
      <c r="A19" s="57" t="s">
        <v>71</v>
      </c>
      <c r="B19" s="45">
        <f>B17*$B$3</f>
        <v>208000.00000000038</v>
      </c>
      <c r="C19" s="58">
        <f>C17*$C$3</f>
        <v>0</v>
      </c>
      <c r="E19" s="91"/>
      <c r="F19" s="43">
        <f t="shared" ref="F19:F37" si="1">F18+50</f>
        <v>6600</v>
      </c>
      <c r="G19">
        <v>49980.960000000006</v>
      </c>
      <c r="H19">
        <v>50934.399999999994</v>
      </c>
      <c r="I19">
        <v>51527.840000000011</v>
      </c>
      <c r="J19">
        <v>51761.279999999992</v>
      </c>
      <c r="K19">
        <v>51634.72000000003</v>
      </c>
      <c r="L19">
        <v>51220</v>
      </c>
      <c r="M19">
        <v>51220</v>
      </c>
      <c r="N19">
        <v>51220</v>
      </c>
      <c r="O19">
        <v>51220</v>
      </c>
      <c r="P19">
        <v>51220</v>
      </c>
    </row>
    <row r="20" spans="1:16" ht="15" thickBot="1" x14ac:dyDescent="0.35">
      <c r="A20" s="53" t="s">
        <v>72</v>
      </c>
      <c r="B20" s="66">
        <f>B3*B17+C3*C17</f>
        <v>208000.00000000038</v>
      </c>
      <c r="C20" s="54"/>
      <c r="E20" s="91"/>
      <c r="F20" s="43">
        <f t="shared" si="1"/>
        <v>6650</v>
      </c>
      <c r="G20">
        <v>51100.960000000006</v>
      </c>
      <c r="H20">
        <v>52234.399999999994</v>
      </c>
      <c r="I20">
        <v>53007.840000000011</v>
      </c>
      <c r="J20">
        <v>53421.279999999992</v>
      </c>
      <c r="K20">
        <v>53474.72000000003</v>
      </c>
      <c r="L20">
        <v>53220</v>
      </c>
      <c r="M20">
        <v>53220</v>
      </c>
      <c r="N20">
        <v>53220</v>
      </c>
      <c r="O20">
        <v>53220</v>
      </c>
      <c r="P20">
        <v>53220</v>
      </c>
    </row>
    <row r="21" spans="1:16" ht="15" thickBot="1" x14ac:dyDescent="0.35">
      <c r="E21" s="91"/>
      <c r="F21" s="43">
        <f t="shared" si="1"/>
        <v>6700</v>
      </c>
      <c r="G21">
        <v>52220.960000000006</v>
      </c>
      <c r="H21">
        <v>53534.399999999994</v>
      </c>
      <c r="I21">
        <v>54487.840000000011</v>
      </c>
      <c r="J21">
        <v>55081.279999999992</v>
      </c>
      <c r="K21">
        <v>55314.72000000003</v>
      </c>
      <c r="L21">
        <v>55220</v>
      </c>
      <c r="M21">
        <v>55220</v>
      </c>
      <c r="N21">
        <v>55220</v>
      </c>
      <c r="O21">
        <v>55220</v>
      </c>
      <c r="P21">
        <v>55220</v>
      </c>
    </row>
    <row r="22" spans="1:16" x14ac:dyDescent="0.3">
      <c r="A22" s="50" t="s">
        <v>73</v>
      </c>
      <c r="B22" s="55" t="s">
        <v>67</v>
      </c>
      <c r="C22" s="56" t="s">
        <v>68</v>
      </c>
      <c r="E22" s="91"/>
      <c r="F22" s="43">
        <f t="shared" si="1"/>
        <v>6750</v>
      </c>
      <c r="G22">
        <v>53340.960000000006</v>
      </c>
      <c r="H22">
        <v>54834.399999999994</v>
      </c>
      <c r="I22">
        <v>55967.840000000011</v>
      </c>
      <c r="J22">
        <v>56741.279999999992</v>
      </c>
      <c r="K22">
        <v>57154.720000000001</v>
      </c>
      <c r="L22">
        <v>57220</v>
      </c>
      <c r="M22">
        <v>57220</v>
      </c>
      <c r="N22">
        <v>57220</v>
      </c>
      <c r="O22">
        <v>57220</v>
      </c>
      <c r="P22">
        <v>57220</v>
      </c>
    </row>
    <row r="23" spans="1:16" x14ac:dyDescent="0.3">
      <c r="A23" s="32" t="s">
        <v>74</v>
      </c>
      <c r="B23" s="48">
        <f>B17*B2</f>
        <v>160000.00000000029</v>
      </c>
      <c r="C23" s="52">
        <f>C17*B2</f>
        <v>0</v>
      </c>
      <c r="E23" s="91"/>
      <c r="F23" s="43">
        <f t="shared" si="1"/>
        <v>6800</v>
      </c>
      <c r="G23">
        <v>54460.960000000006</v>
      </c>
      <c r="H23">
        <v>56134.399999999994</v>
      </c>
      <c r="I23">
        <v>57447.840000000011</v>
      </c>
      <c r="J23">
        <v>58401.279999999992</v>
      </c>
      <c r="K23">
        <v>58994.720000000001</v>
      </c>
      <c r="L23">
        <v>59220</v>
      </c>
      <c r="M23">
        <v>59220</v>
      </c>
      <c r="N23">
        <v>59220</v>
      </c>
      <c r="O23">
        <v>59220</v>
      </c>
      <c r="P23">
        <v>59220</v>
      </c>
    </row>
    <row r="24" spans="1:16" x14ac:dyDescent="0.3">
      <c r="A24" s="32" t="s">
        <v>75</v>
      </c>
      <c r="B24" s="79">
        <v>3.5</v>
      </c>
      <c r="C24" s="51"/>
      <c r="E24" s="91"/>
      <c r="F24" s="43">
        <f t="shared" si="1"/>
        <v>6850</v>
      </c>
      <c r="G24">
        <v>55580.960000000006</v>
      </c>
      <c r="H24">
        <v>57434.399999999994</v>
      </c>
      <c r="I24">
        <v>58927.840000000011</v>
      </c>
      <c r="J24">
        <v>60061.279999999992</v>
      </c>
      <c r="K24">
        <v>60834.720000000001</v>
      </c>
      <c r="L24">
        <v>61220</v>
      </c>
      <c r="M24">
        <v>61220</v>
      </c>
      <c r="N24">
        <v>61220</v>
      </c>
      <c r="O24">
        <v>61220</v>
      </c>
      <c r="P24">
        <v>61220</v>
      </c>
    </row>
    <row r="25" spans="1:16" x14ac:dyDescent="0.3">
      <c r="A25" s="32" t="s">
        <v>76</v>
      </c>
      <c r="B25" s="67" cm="1">
        <f t="array" ref="B25">_xlfn.IFS(AND(B24&gt;E5,B24&lt;F5),G5,AND(B24&gt;E6,B24&lt;F6),G6,AND(B24&gt;E7,B24&lt;F7),G7,AND(B24&gt;E8,B24&lt;F8),G8,AND(B24&gt;E9,B24&lt;F9),G9,AND(B24&gt;E10,B24&lt;F10),G10,AND(B24&gt;E11,B24&lt;F11),G11,AND(B24&gt;E12,B24&lt;F12),G12,AND(B24&gt;E13,B24&lt;F13),G13)</f>
        <v>6.5000000000000002E-2</v>
      </c>
      <c r="C25" s="51"/>
      <c r="E25" s="91"/>
      <c r="F25" s="43">
        <f t="shared" si="1"/>
        <v>6900</v>
      </c>
      <c r="G25">
        <v>56700.960000000006</v>
      </c>
      <c r="H25">
        <v>58734.399999999994</v>
      </c>
      <c r="I25">
        <v>60407.840000000011</v>
      </c>
      <c r="J25">
        <v>61721.279999999992</v>
      </c>
      <c r="K25">
        <v>62674.720000000001</v>
      </c>
      <c r="L25">
        <v>63220</v>
      </c>
      <c r="M25">
        <v>63220</v>
      </c>
      <c r="N25">
        <v>63220</v>
      </c>
      <c r="O25">
        <v>63220</v>
      </c>
      <c r="P25">
        <v>63220</v>
      </c>
    </row>
    <row r="26" spans="1:16" ht="15" thickBot="1" x14ac:dyDescent="0.35">
      <c r="A26" s="32"/>
      <c r="B26" s="28"/>
      <c r="C26" s="51"/>
      <c r="E26" s="91"/>
      <c r="F26" s="43">
        <f t="shared" si="1"/>
        <v>6950</v>
      </c>
      <c r="G26">
        <v>57820.960000000006</v>
      </c>
      <c r="H26">
        <v>60034.399999999965</v>
      </c>
      <c r="I26">
        <v>61887.840000000011</v>
      </c>
      <c r="J26">
        <v>63381.279999999992</v>
      </c>
      <c r="K26">
        <v>64514.720000000001</v>
      </c>
      <c r="L26">
        <v>65220</v>
      </c>
      <c r="M26">
        <v>65220</v>
      </c>
      <c r="N26">
        <v>65220</v>
      </c>
      <c r="O26">
        <v>65220</v>
      </c>
      <c r="P26">
        <v>65220</v>
      </c>
    </row>
    <row r="27" spans="1:16" ht="15" thickBot="1" x14ac:dyDescent="0.35">
      <c r="A27" s="32" t="s">
        <v>77</v>
      </c>
      <c r="B27" s="46">
        <f>B17*(B12+B12*B25)</f>
        <v>15676.800000000027</v>
      </c>
      <c r="C27" s="52">
        <f>C17*(C12+C12*B25)</f>
        <v>0</v>
      </c>
      <c r="E27" s="91"/>
      <c r="F27" s="87">
        <f t="shared" si="1"/>
        <v>7000</v>
      </c>
      <c r="G27">
        <v>58940.960000000006</v>
      </c>
      <c r="H27">
        <v>61334.399999999965</v>
      </c>
      <c r="I27">
        <v>63367.840000000011</v>
      </c>
      <c r="J27">
        <v>65041.279999999992</v>
      </c>
      <c r="K27">
        <v>66354.720000000001</v>
      </c>
      <c r="L27" s="80">
        <v>67220</v>
      </c>
      <c r="M27">
        <v>67220</v>
      </c>
      <c r="N27">
        <v>67220</v>
      </c>
      <c r="O27">
        <v>67220</v>
      </c>
      <c r="P27">
        <v>67220</v>
      </c>
    </row>
    <row r="28" spans="1:16" x14ac:dyDescent="0.3">
      <c r="A28" s="32"/>
      <c r="B28" s="28"/>
      <c r="C28" s="51"/>
      <c r="E28" s="91"/>
      <c r="F28" s="43">
        <f t="shared" si="1"/>
        <v>7050</v>
      </c>
      <c r="G28">
        <v>60060.959999999977</v>
      </c>
      <c r="H28">
        <v>62634.399999999965</v>
      </c>
      <c r="I28">
        <v>64847.840000000011</v>
      </c>
      <c r="J28">
        <v>66701.279999999999</v>
      </c>
      <c r="K28">
        <v>66810.320000000065</v>
      </c>
      <c r="L28">
        <v>62298</v>
      </c>
      <c r="M28">
        <v>62298</v>
      </c>
      <c r="N28">
        <v>62298</v>
      </c>
      <c r="O28">
        <v>62298</v>
      </c>
      <c r="P28">
        <v>62298</v>
      </c>
    </row>
    <row r="29" spans="1:16" x14ac:dyDescent="0.3">
      <c r="A29" s="32"/>
      <c r="B29" s="28"/>
      <c r="C29" s="51"/>
      <c r="E29" s="91"/>
      <c r="F29" s="43">
        <f t="shared" si="1"/>
        <v>7100</v>
      </c>
      <c r="G29">
        <v>61180.959999999977</v>
      </c>
      <c r="H29">
        <v>63934.399999999965</v>
      </c>
      <c r="I29">
        <v>66327.840000000011</v>
      </c>
      <c r="J29">
        <v>66224.680000000022</v>
      </c>
      <c r="K29">
        <v>61488.320000000065</v>
      </c>
      <c r="L29">
        <v>56976</v>
      </c>
      <c r="M29">
        <v>56976</v>
      </c>
      <c r="N29">
        <v>56976</v>
      </c>
      <c r="O29">
        <v>56976</v>
      </c>
      <c r="P29">
        <v>56976</v>
      </c>
    </row>
    <row r="30" spans="1:16" ht="15" thickBot="1" x14ac:dyDescent="0.35">
      <c r="A30" s="53" t="s">
        <v>79</v>
      </c>
      <c r="B30" s="66">
        <f>B23+B27</f>
        <v>175676.80000000031</v>
      </c>
      <c r="C30" s="70">
        <f>C23+C27</f>
        <v>0</v>
      </c>
      <c r="E30" s="91"/>
      <c r="F30" s="43">
        <f t="shared" si="1"/>
        <v>7150</v>
      </c>
      <c r="G30">
        <v>62300.959999999977</v>
      </c>
      <c r="H30">
        <v>65234.399999999965</v>
      </c>
      <c r="I30">
        <v>64879.040000000052</v>
      </c>
      <c r="J30">
        <v>60502.680000000015</v>
      </c>
      <c r="K30">
        <v>55766.320000000065</v>
      </c>
      <c r="L30">
        <v>51254</v>
      </c>
      <c r="M30">
        <v>51254</v>
      </c>
      <c r="N30">
        <v>51254</v>
      </c>
      <c r="O30">
        <v>51254</v>
      </c>
      <c r="P30">
        <v>51254</v>
      </c>
    </row>
    <row r="31" spans="1:16" x14ac:dyDescent="0.3">
      <c r="E31" s="91"/>
      <c r="F31" s="43">
        <f t="shared" si="1"/>
        <v>7200</v>
      </c>
      <c r="G31">
        <v>63420.959999999977</v>
      </c>
      <c r="H31">
        <v>62773.400000000052</v>
      </c>
      <c r="I31">
        <v>58757.040000000052</v>
      </c>
      <c r="J31">
        <v>54380.680000000015</v>
      </c>
      <c r="K31">
        <v>49644.320000000065</v>
      </c>
      <c r="L31">
        <v>45132</v>
      </c>
      <c r="M31">
        <v>45132</v>
      </c>
      <c r="N31">
        <v>45132</v>
      </c>
      <c r="O31">
        <v>45132</v>
      </c>
      <c r="P31">
        <v>45132</v>
      </c>
    </row>
    <row r="32" spans="1:16" x14ac:dyDescent="0.3">
      <c r="A32" t="s">
        <v>85</v>
      </c>
      <c r="B32" s="44">
        <f>B19-B30</f>
        <v>32323.20000000007</v>
      </c>
      <c r="C32" s="43">
        <f>C19-C30</f>
        <v>0</v>
      </c>
      <c r="E32" s="91"/>
      <c r="F32" s="43">
        <f t="shared" si="1"/>
        <v>7250</v>
      </c>
      <c r="G32">
        <v>59907.760000000024</v>
      </c>
      <c r="H32">
        <v>56251.400000000052</v>
      </c>
      <c r="I32">
        <v>52235.040000000052</v>
      </c>
      <c r="J32">
        <v>47858.680000000015</v>
      </c>
      <c r="K32">
        <v>43122.320000000065</v>
      </c>
      <c r="L32">
        <v>38610</v>
      </c>
      <c r="M32">
        <v>38610</v>
      </c>
      <c r="N32">
        <v>38610</v>
      </c>
      <c r="O32">
        <v>38610</v>
      </c>
      <c r="P32">
        <v>38610</v>
      </c>
    </row>
    <row r="33" spans="1:17" x14ac:dyDescent="0.3">
      <c r="A33" s="16" t="s">
        <v>86</v>
      </c>
      <c r="B33" s="49">
        <f>B32+C32</f>
        <v>32323.20000000007</v>
      </c>
      <c r="E33" s="91"/>
      <c r="F33" s="43">
        <f t="shared" si="1"/>
        <v>7300</v>
      </c>
      <c r="G33">
        <v>52985.760000000024</v>
      </c>
      <c r="H33">
        <v>49329.400000000052</v>
      </c>
      <c r="I33">
        <v>45313.040000000052</v>
      </c>
      <c r="J33">
        <v>40936.680000000015</v>
      </c>
      <c r="K33">
        <v>36200.320000000065</v>
      </c>
      <c r="L33">
        <v>31688</v>
      </c>
      <c r="M33">
        <v>31688</v>
      </c>
      <c r="N33">
        <v>31688</v>
      </c>
      <c r="O33">
        <v>31688</v>
      </c>
      <c r="P33">
        <v>31688</v>
      </c>
    </row>
    <row r="34" spans="1:17" x14ac:dyDescent="0.3">
      <c r="E34" s="91"/>
      <c r="F34" s="43">
        <f t="shared" si="1"/>
        <v>7350</v>
      </c>
      <c r="G34">
        <v>45663.760000000024</v>
      </c>
      <c r="H34">
        <v>42007.400000000052</v>
      </c>
      <c r="I34">
        <v>37991.040000000052</v>
      </c>
      <c r="J34">
        <v>33614.680000000015</v>
      </c>
      <c r="K34">
        <v>28878.320000000065</v>
      </c>
      <c r="L34">
        <v>24366</v>
      </c>
      <c r="M34">
        <v>24366</v>
      </c>
      <c r="N34">
        <v>24366</v>
      </c>
      <c r="O34">
        <v>24366</v>
      </c>
      <c r="P34">
        <v>24366</v>
      </c>
    </row>
    <row r="35" spans="1:17" x14ac:dyDescent="0.3">
      <c r="E35" s="91"/>
      <c r="F35" s="43">
        <f t="shared" si="1"/>
        <v>7400</v>
      </c>
      <c r="G35">
        <v>37941.760000000024</v>
      </c>
      <c r="H35">
        <v>34285.400000000052</v>
      </c>
      <c r="I35">
        <v>30269.040000000052</v>
      </c>
      <c r="J35">
        <v>25892.680000000015</v>
      </c>
      <c r="K35">
        <v>21156.320000000065</v>
      </c>
      <c r="L35">
        <v>16644</v>
      </c>
      <c r="M35">
        <v>16644</v>
      </c>
      <c r="N35">
        <v>16644</v>
      </c>
      <c r="O35">
        <v>16644</v>
      </c>
      <c r="P35">
        <v>16644</v>
      </c>
    </row>
    <row r="36" spans="1:17" x14ac:dyDescent="0.3">
      <c r="E36" s="91"/>
      <c r="F36" s="43">
        <f t="shared" si="1"/>
        <v>7450</v>
      </c>
      <c r="G36">
        <v>29819.760000000024</v>
      </c>
      <c r="H36">
        <v>26163.400000000052</v>
      </c>
      <c r="I36">
        <v>22147.040000000052</v>
      </c>
      <c r="J36">
        <v>17770.680000000015</v>
      </c>
      <c r="K36">
        <v>13034.320000000065</v>
      </c>
      <c r="L36">
        <v>8522</v>
      </c>
      <c r="M36">
        <v>8522</v>
      </c>
      <c r="N36">
        <v>8522</v>
      </c>
      <c r="O36">
        <v>8522</v>
      </c>
      <c r="P36">
        <v>8522</v>
      </c>
    </row>
    <row r="37" spans="1:17" x14ac:dyDescent="0.3">
      <c r="E37" s="91"/>
      <c r="F37" s="43">
        <f t="shared" si="1"/>
        <v>7500</v>
      </c>
      <c r="G37">
        <v>21297.760000000024</v>
      </c>
      <c r="H37">
        <v>17641.400000000052</v>
      </c>
      <c r="I37">
        <v>13625.040000000052</v>
      </c>
      <c r="J37">
        <v>9248.6800000000148</v>
      </c>
      <c r="K37">
        <v>4512.3200000000652</v>
      </c>
      <c r="L37">
        <v>0</v>
      </c>
      <c r="M37">
        <v>0</v>
      </c>
      <c r="N37">
        <v>0</v>
      </c>
      <c r="O37">
        <v>0</v>
      </c>
      <c r="P37">
        <v>0</v>
      </c>
    </row>
    <row r="40" spans="1:17" x14ac:dyDescent="0.3">
      <c r="F40" s="42">
        <f>B33</f>
        <v>32323.20000000007</v>
      </c>
      <c r="G40" s="83">
        <v>6850</v>
      </c>
      <c r="H40" s="84">
        <v>6860</v>
      </c>
      <c r="I40" s="83">
        <v>6870</v>
      </c>
      <c r="J40" s="84">
        <v>6880</v>
      </c>
      <c r="K40" s="83">
        <v>6890</v>
      </c>
      <c r="L40" s="85">
        <v>6900</v>
      </c>
      <c r="M40" s="83">
        <v>6910</v>
      </c>
      <c r="N40" s="84">
        <v>6920</v>
      </c>
      <c r="O40" s="83">
        <v>6930</v>
      </c>
      <c r="P40" s="84">
        <v>6940</v>
      </c>
      <c r="Q40" s="83">
        <v>6950</v>
      </c>
    </row>
    <row r="41" spans="1:17" x14ac:dyDescent="0.3">
      <c r="F41" s="82">
        <v>6900</v>
      </c>
      <c r="G41">
        <f t="dataTable" ref="G41:Q61" dt2D="1" dtr="1" r1="B3" r2="C3" ca="1"/>
        <v>61721.279999999992</v>
      </c>
      <c r="H41">
        <v>61940.767999999996</v>
      </c>
      <c r="I41">
        <v>62145.856000000007</v>
      </c>
      <c r="J41">
        <v>62336.54399999998</v>
      </c>
      <c r="K41">
        <v>62512.831999999995</v>
      </c>
      <c r="L41">
        <v>62674.720000000001</v>
      </c>
      <c r="M41">
        <v>62822.208000000013</v>
      </c>
      <c r="N41">
        <v>62955.295999999958</v>
      </c>
      <c r="O41">
        <v>63073.984000000026</v>
      </c>
      <c r="P41">
        <v>63178.272000000004</v>
      </c>
      <c r="Q41">
        <v>63220</v>
      </c>
    </row>
    <row r="42" spans="1:17" x14ac:dyDescent="0.3">
      <c r="F42" s="82">
        <v>6910</v>
      </c>
      <c r="G42">
        <v>62053.279999999992</v>
      </c>
      <c r="H42">
        <v>62279.968000000008</v>
      </c>
      <c r="I42">
        <v>62492.256000000001</v>
      </c>
      <c r="J42">
        <v>62690.143999999986</v>
      </c>
      <c r="K42">
        <v>62873.632000000012</v>
      </c>
      <c r="L42">
        <v>63042.720000000001</v>
      </c>
      <c r="M42">
        <v>63197.407999999996</v>
      </c>
      <c r="N42">
        <v>63337.695999999982</v>
      </c>
      <c r="O42">
        <v>63463.584000000003</v>
      </c>
      <c r="P42">
        <v>63575.071999999993</v>
      </c>
      <c r="Q42">
        <v>63620</v>
      </c>
    </row>
    <row r="43" spans="1:17" x14ac:dyDescent="0.3">
      <c r="F43" s="82">
        <v>6920</v>
      </c>
      <c r="G43">
        <v>62385.279999999992</v>
      </c>
      <c r="H43">
        <v>62619.167999999991</v>
      </c>
      <c r="I43">
        <v>62838.655999999995</v>
      </c>
      <c r="J43">
        <v>63043.743999999962</v>
      </c>
      <c r="K43">
        <v>63234.432000000001</v>
      </c>
      <c r="L43">
        <v>63410.720000000001</v>
      </c>
      <c r="M43">
        <v>63572.608000000007</v>
      </c>
      <c r="N43">
        <v>63720.096000000005</v>
      </c>
      <c r="O43">
        <v>63853.183999999979</v>
      </c>
      <c r="P43">
        <v>63971.871999999981</v>
      </c>
      <c r="Q43">
        <v>64020</v>
      </c>
    </row>
    <row r="44" spans="1:17" x14ac:dyDescent="0.3">
      <c r="F44" s="82">
        <v>6930</v>
      </c>
      <c r="G44">
        <v>62717.279999999992</v>
      </c>
      <c r="H44">
        <v>62958.368000000002</v>
      </c>
      <c r="I44">
        <v>63185.05599999999</v>
      </c>
      <c r="J44">
        <v>63397.343999999968</v>
      </c>
      <c r="K44">
        <v>63595.231999999989</v>
      </c>
      <c r="L44">
        <v>63778.720000000001</v>
      </c>
      <c r="M44">
        <v>63947.80799999999</v>
      </c>
      <c r="N44">
        <v>64102.49599999997</v>
      </c>
      <c r="O44">
        <v>64242.784000000014</v>
      </c>
      <c r="P44">
        <v>64368.672000000028</v>
      </c>
      <c r="Q44">
        <v>64420</v>
      </c>
    </row>
    <row r="45" spans="1:17" x14ac:dyDescent="0.3">
      <c r="F45" s="82">
        <v>6940</v>
      </c>
      <c r="G45">
        <v>63049.279999999992</v>
      </c>
      <c r="H45">
        <v>63297.568000000014</v>
      </c>
      <c r="I45">
        <v>63531.456000000013</v>
      </c>
      <c r="J45">
        <v>63750.943999999974</v>
      </c>
      <c r="K45">
        <v>63956.032000000007</v>
      </c>
      <c r="L45">
        <v>64146.720000000001</v>
      </c>
      <c r="M45">
        <v>64323.008000000002</v>
      </c>
      <c r="N45">
        <v>64484.895999999993</v>
      </c>
      <c r="O45">
        <v>64632.383999999991</v>
      </c>
      <c r="P45">
        <v>64765.472000000016</v>
      </c>
      <c r="Q45">
        <v>64820</v>
      </c>
    </row>
    <row r="46" spans="1:17" x14ac:dyDescent="0.3">
      <c r="F46" s="82">
        <v>6950</v>
      </c>
      <c r="G46">
        <v>63381.279999999992</v>
      </c>
      <c r="H46">
        <v>63636.767999999996</v>
      </c>
      <c r="I46">
        <v>63877.856000000007</v>
      </c>
      <c r="J46">
        <v>64104.54399999998</v>
      </c>
      <c r="K46">
        <v>64316.831999999995</v>
      </c>
      <c r="L46">
        <v>64514.720000000001</v>
      </c>
      <c r="M46">
        <v>64698.208000000013</v>
      </c>
      <c r="N46">
        <v>64867.295999999958</v>
      </c>
      <c r="O46">
        <v>65021.984000000026</v>
      </c>
      <c r="P46">
        <v>65162.272000000004</v>
      </c>
      <c r="Q46">
        <v>65220</v>
      </c>
    </row>
    <row r="47" spans="1:17" x14ac:dyDescent="0.3">
      <c r="F47" s="82">
        <v>6960</v>
      </c>
      <c r="G47">
        <v>63713.279999999992</v>
      </c>
      <c r="H47">
        <v>63975.968000000008</v>
      </c>
      <c r="I47">
        <v>64224.256000000001</v>
      </c>
      <c r="J47">
        <v>64458.143999999957</v>
      </c>
      <c r="K47">
        <v>64677.632000000012</v>
      </c>
      <c r="L47">
        <v>64882.720000000001</v>
      </c>
      <c r="M47">
        <v>65073.407999999996</v>
      </c>
      <c r="N47">
        <v>65249.695999999982</v>
      </c>
      <c r="O47">
        <v>65411.584000000003</v>
      </c>
      <c r="P47">
        <v>65559.072</v>
      </c>
      <c r="Q47">
        <v>65620</v>
      </c>
    </row>
    <row r="48" spans="1:17" x14ac:dyDescent="0.3">
      <c r="F48" s="82">
        <v>6970</v>
      </c>
      <c r="G48">
        <v>64045.279999999992</v>
      </c>
      <c r="H48">
        <v>64315.167999999991</v>
      </c>
      <c r="I48">
        <v>64570.655999999995</v>
      </c>
      <c r="J48">
        <v>64811.743999999962</v>
      </c>
      <c r="K48">
        <v>65038.432000000001</v>
      </c>
      <c r="L48">
        <v>65250.720000000001</v>
      </c>
      <c r="M48">
        <v>65448.608000000007</v>
      </c>
      <c r="N48">
        <v>65632.095999999947</v>
      </c>
      <c r="O48">
        <v>65801.183999999979</v>
      </c>
      <c r="P48">
        <v>65955.871999999988</v>
      </c>
      <c r="Q48">
        <v>66020</v>
      </c>
    </row>
    <row r="49" spans="6:17" x14ac:dyDescent="0.3">
      <c r="F49" s="82">
        <v>6980</v>
      </c>
      <c r="G49">
        <v>64377.279999999992</v>
      </c>
      <c r="H49">
        <v>64654.368000000002</v>
      </c>
      <c r="I49">
        <v>64917.05599999999</v>
      </c>
      <c r="J49">
        <v>65165.343999999968</v>
      </c>
      <c r="K49">
        <v>65399.231999999989</v>
      </c>
      <c r="L49">
        <v>65618.720000000001</v>
      </c>
      <c r="M49">
        <v>65823.80799999999</v>
      </c>
      <c r="N49">
        <v>66014.49599999997</v>
      </c>
      <c r="O49">
        <v>66190.784000000014</v>
      </c>
      <c r="P49">
        <v>66352.672000000035</v>
      </c>
      <c r="Q49">
        <v>66420</v>
      </c>
    </row>
    <row r="50" spans="6:17" x14ac:dyDescent="0.3">
      <c r="F50" s="82">
        <v>6990</v>
      </c>
      <c r="G50">
        <v>64709.279999999992</v>
      </c>
      <c r="H50">
        <v>64993.568000000014</v>
      </c>
      <c r="I50">
        <v>65263.456000000013</v>
      </c>
      <c r="J50">
        <v>65518.943999999974</v>
      </c>
      <c r="K50">
        <v>65760.032000000007</v>
      </c>
      <c r="L50">
        <v>65986.720000000001</v>
      </c>
      <c r="M50">
        <v>66199.008000000002</v>
      </c>
      <c r="N50">
        <v>66396.895999999993</v>
      </c>
      <c r="O50">
        <v>66580.383999999991</v>
      </c>
      <c r="P50">
        <v>66749.472000000023</v>
      </c>
      <c r="Q50">
        <v>66820</v>
      </c>
    </row>
    <row r="51" spans="6:17" x14ac:dyDescent="0.3">
      <c r="F51" s="82">
        <v>7000</v>
      </c>
      <c r="G51">
        <v>65041.279999999992</v>
      </c>
      <c r="H51">
        <v>65332.767999999996</v>
      </c>
      <c r="I51">
        <v>65609.856</v>
      </c>
      <c r="J51">
        <v>65872.54399999998</v>
      </c>
      <c r="K51">
        <v>66120.831999999995</v>
      </c>
      <c r="L51">
        <v>66354.720000000001</v>
      </c>
      <c r="M51">
        <v>66574.208000000013</v>
      </c>
      <c r="N51">
        <v>66779.295999999958</v>
      </c>
      <c r="O51">
        <v>66969.984000000026</v>
      </c>
      <c r="P51">
        <v>67146.272000000012</v>
      </c>
      <c r="Q51">
        <v>67220</v>
      </c>
    </row>
    <row r="52" spans="6:17" x14ac:dyDescent="0.3">
      <c r="F52" s="82">
        <v>7010</v>
      </c>
      <c r="G52">
        <v>65373.279999999992</v>
      </c>
      <c r="H52">
        <v>65671.968000000008</v>
      </c>
      <c r="I52">
        <v>65956.255999999994</v>
      </c>
      <c r="J52">
        <v>66226.143999999957</v>
      </c>
      <c r="K52">
        <v>66481.632000000012</v>
      </c>
      <c r="L52">
        <v>66722.720000000001</v>
      </c>
      <c r="M52">
        <v>66949.408000000025</v>
      </c>
      <c r="N52">
        <v>67161.695999999982</v>
      </c>
      <c r="O52">
        <v>67359.584000000003</v>
      </c>
      <c r="P52">
        <v>66731.631999999998</v>
      </c>
      <c r="Q52">
        <v>66267.599999999919</v>
      </c>
    </row>
    <row r="53" spans="6:17" x14ac:dyDescent="0.3">
      <c r="F53" s="82">
        <v>7020</v>
      </c>
      <c r="G53">
        <v>65705.279999999999</v>
      </c>
      <c r="H53">
        <v>66011.167999999991</v>
      </c>
      <c r="I53">
        <v>66302.655999999988</v>
      </c>
      <c r="J53">
        <v>66579.743999999962</v>
      </c>
      <c r="K53">
        <v>66842.432000000001</v>
      </c>
      <c r="L53">
        <v>67090.720000000001</v>
      </c>
      <c r="M53">
        <v>67324.607999999978</v>
      </c>
      <c r="N53">
        <v>67544.095999999947</v>
      </c>
      <c r="O53">
        <v>66796.90399999998</v>
      </c>
      <c r="P53">
        <v>65763.232000000033</v>
      </c>
      <c r="Q53">
        <v>65299.199999999953</v>
      </c>
    </row>
    <row r="54" spans="6:17" x14ac:dyDescent="0.3">
      <c r="F54" s="82">
        <v>7030</v>
      </c>
      <c r="G54">
        <v>66037.279999999999</v>
      </c>
      <c r="H54">
        <v>66350.368000000002</v>
      </c>
      <c r="I54">
        <v>66649.055999999982</v>
      </c>
      <c r="J54">
        <v>66933.343999999968</v>
      </c>
      <c r="K54">
        <v>67203.231999999989</v>
      </c>
      <c r="L54">
        <v>67458.720000000001</v>
      </c>
      <c r="M54">
        <v>67699.80799999999</v>
      </c>
      <c r="N54">
        <v>66831.776000000114</v>
      </c>
      <c r="O54">
        <v>65812.504000000074</v>
      </c>
      <c r="P54">
        <v>64778.832000000119</v>
      </c>
      <c r="Q54">
        <v>64314.800000000047</v>
      </c>
    </row>
    <row r="55" spans="6:17" x14ac:dyDescent="0.3">
      <c r="F55" s="86">
        <v>7040</v>
      </c>
      <c r="G55">
        <v>66369.279999999999</v>
      </c>
      <c r="H55">
        <v>66689.567999999985</v>
      </c>
      <c r="I55">
        <v>66995.456000000006</v>
      </c>
      <c r="J55">
        <v>67286.943999999974</v>
      </c>
      <c r="K55">
        <v>67564.032000000007</v>
      </c>
      <c r="L55" s="81">
        <v>67826.720000000001</v>
      </c>
      <c r="M55">
        <v>66836.247999999963</v>
      </c>
      <c r="N55">
        <v>65831.376000000004</v>
      </c>
      <c r="O55">
        <v>64812.103999999963</v>
      </c>
      <c r="P55">
        <v>63778.432000000008</v>
      </c>
      <c r="Q55">
        <v>63314.399999999936</v>
      </c>
    </row>
    <row r="56" spans="6:17" x14ac:dyDescent="0.3">
      <c r="F56" s="82">
        <v>7050</v>
      </c>
      <c r="G56">
        <v>66701.279999999999</v>
      </c>
      <c r="H56">
        <v>67028.767999999996</v>
      </c>
      <c r="I56">
        <v>67341.856</v>
      </c>
      <c r="J56">
        <v>67640.54399999998</v>
      </c>
      <c r="K56">
        <v>67786.392000000022</v>
      </c>
      <c r="L56">
        <v>66810.320000000065</v>
      </c>
      <c r="M56">
        <v>65819.848000000027</v>
      </c>
      <c r="N56">
        <v>64814.976000000068</v>
      </c>
      <c r="O56">
        <v>63795.704000000027</v>
      </c>
      <c r="P56">
        <v>62762.032000000072</v>
      </c>
      <c r="Q56">
        <v>62298</v>
      </c>
    </row>
    <row r="57" spans="6:17" x14ac:dyDescent="0.3">
      <c r="F57" s="82">
        <v>7060</v>
      </c>
      <c r="G57">
        <v>67033.279999999999</v>
      </c>
      <c r="H57">
        <v>67367.968000000008</v>
      </c>
      <c r="I57">
        <v>67688.255999999994</v>
      </c>
      <c r="J57">
        <v>67715.663999999946</v>
      </c>
      <c r="K57">
        <v>66753.991999999911</v>
      </c>
      <c r="L57">
        <v>65777.919999999955</v>
      </c>
      <c r="M57">
        <v>64787.447999999917</v>
      </c>
      <c r="N57">
        <v>63782.575999999957</v>
      </c>
      <c r="O57">
        <v>62763.303999999916</v>
      </c>
      <c r="P57">
        <v>61729.631999999961</v>
      </c>
      <c r="Q57">
        <v>61265.599999999889</v>
      </c>
    </row>
    <row r="58" spans="6:17" x14ac:dyDescent="0.3">
      <c r="F58" s="82">
        <v>7070</v>
      </c>
      <c r="G58">
        <v>67365.279999999999</v>
      </c>
      <c r="H58">
        <v>67707.167999999991</v>
      </c>
      <c r="I58">
        <v>67614.535999999964</v>
      </c>
      <c r="J58">
        <v>66667.26400000001</v>
      </c>
      <c r="K58">
        <v>65705.591999999975</v>
      </c>
      <c r="L58">
        <v>64729.520000000019</v>
      </c>
      <c r="M58">
        <v>63739.047999999981</v>
      </c>
      <c r="N58">
        <v>62734.176000000021</v>
      </c>
      <c r="O58">
        <v>61714.90399999998</v>
      </c>
      <c r="P58">
        <v>60681.232000000025</v>
      </c>
      <c r="Q58">
        <v>60217.199999999953</v>
      </c>
    </row>
    <row r="59" spans="6:17" x14ac:dyDescent="0.3">
      <c r="F59" s="82">
        <v>7080</v>
      </c>
      <c r="G59">
        <v>67697.279999999999</v>
      </c>
      <c r="H59">
        <v>67483.008000000103</v>
      </c>
      <c r="I59">
        <v>66550.136000000057</v>
      </c>
      <c r="J59">
        <v>65602.864000000103</v>
      </c>
      <c r="K59">
        <v>64641.192000000068</v>
      </c>
      <c r="L59">
        <v>63665.120000000112</v>
      </c>
      <c r="M59">
        <v>62674.648000000074</v>
      </c>
      <c r="N59">
        <v>61669.776000000114</v>
      </c>
      <c r="O59">
        <v>60650.504000000074</v>
      </c>
      <c r="P59">
        <v>59616.832000000119</v>
      </c>
      <c r="Q59">
        <v>59152.800000000047</v>
      </c>
    </row>
    <row r="60" spans="6:17" x14ac:dyDescent="0.3">
      <c r="F60" s="82">
        <v>7090</v>
      </c>
      <c r="G60">
        <v>67321.079999999958</v>
      </c>
      <c r="H60">
        <v>66402.607999999993</v>
      </c>
      <c r="I60">
        <v>65469.735999999953</v>
      </c>
      <c r="J60">
        <v>64522.463999999993</v>
      </c>
      <c r="K60">
        <v>63560.791999999958</v>
      </c>
      <c r="L60">
        <v>62584.72</v>
      </c>
      <c r="M60">
        <v>61594.247999999963</v>
      </c>
      <c r="N60">
        <v>60589.376000000004</v>
      </c>
      <c r="O60">
        <v>59570.103999999963</v>
      </c>
      <c r="P60">
        <v>58536.432000000008</v>
      </c>
      <c r="Q60">
        <v>58072.399999999936</v>
      </c>
    </row>
    <row r="61" spans="6:17" x14ac:dyDescent="0.3">
      <c r="F61" s="82">
        <v>7100</v>
      </c>
      <c r="G61">
        <v>66224.680000000022</v>
      </c>
      <c r="H61">
        <v>65306.208000000057</v>
      </c>
      <c r="I61">
        <v>64373.336000000018</v>
      </c>
      <c r="J61">
        <v>63426.064000000057</v>
      </c>
      <c r="K61">
        <v>62464.392000000022</v>
      </c>
      <c r="L61">
        <v>61488.320000000065</v>
      </c>
      <c r="M61">
        <v>60497.848000000027</v>
      </c>
      <c r="N61">
        <v>59492.976000000068</v>
      </c>
      <c r="O61">
        <v>58473.704000000027</v>
      </c>
      <c r="P61">
        <v>57440.032000000072</v>
      </c>
      <c r="Q61">
        <v>56976</v>
      </c>
    </row>
    <row r="64" spans="6:17" x14ac:dyDescent="0.3">
      <c r="G64" s="90" t="s">
        <v>90</v>
      </c>
      <c r="H64" s="90"/>
      <c r="I64" s="90"/>
      <c r="J64" s="90"/>
    </row>
    <row r="65" spans="7:10" x14ac:dyDescent="0.3">
      <c r="G65" s="90"/>
      <c r="H65" s="90"/>
      <c r="I65" s="90"/>
      <c r="J65" s="90"/>
    </row>
    <row r="66" spans="7:10" x14ac:dyDescent="0.3">
      <c r="G66" s="90"/>
      <c r="H66" s="90"/>
      <c r="I66" s="90"/>
      <c r="J66" s="90"/>
    </row>
    <row r="67" spans="7:10" x14ac:dyDescent="0.3">
      <c r="G67" s="90"/>
      <c r="H67" s="90"/>
      <c r="I67" s="90"/>
      <c r="J67" s="90"/>
    </row>
    <row r="68" spans="7:10" x14ac:dyDescent="0.3">
      <c r="G68" s="90"/>
      <c r="H68" s="90"/>
      <c r="I68" s="90"/>
      <c r="J68" s="90"/>
    </row>
  </sheetData>
  <mergeCells count="4">
    <mergeCell ref="E2:F3"/>
    <mergeCell ref="E17:E37"/>
    <mergeCell ref="I15:N15"/>
    <mergeCell ref="G64:J68"/>
  </mergeCells>
  <conditionalFormatting sqref="G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:P3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1:Q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Problem 1 - Data</vt:lpstr>
      <vt:lpstr>P1_Q1_Naive</vt:lpstr>
      <vt:lpstr>P1_Q2_MovingAverage</vt:lpstr>
      <vt:lpstr>P1_Q3_WeightedAverage</vt:lpstr>
      <vt:lpstr>P1_Q4_ExponentialSmoothing</vt:lpstr>
      <vt:lpstr>P1_Q5_LinearRegression</vt:lpstr>
      <vt:lpstr>P1_Comparison and Analysis</vt:lpstr>
      <vt:lpstr>Regression</vt:lpstr>
      <vt:lpstr>Problem 2 - Template</vt:lpstr>
      <vt:lpstr>P2_Q1</vt:lpstr>
      <vt:lpstr>P2_Q2</vt:lpstr>
      <vt:lpstr>P2_Q3</vt:lpstr>
      <vt:lpstr>P2_Q4</vt:lpstr>
      <vt:lpstr>P2_Q5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Andrei Iancu</dc:creator>
  <cp:lastModifiedBy>Jahnani Nagarajan Sivakumar</cp:lastModifiedBy>
  <dcterms:created xsi:type="dcterms:W3CDTF">2015-09-26T00:04:23Z</dcterms:created>
  <dcterms:modified xsi:type="dcterms:W3CDTF">2024-03-21T16:41:49Z</dcterms:modified>
</cp:coreProperties>
</file>