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naviangati/Downloads/MSBA/Fall 2023/Financial Management/Accounting/Homeworks/HW4/"/>
    </mc:Choice>
  </mc:AlternateContent>
  <xr:revisionPtr revIDLastSave="0" documentId="13_ncr:1_{1C335160-4332-FF41-A7F4-2BFB90A22887}" xr6:coauthVersionLast="47" xr6:coauthVersionMax="47" xr10:uidLastSave="{00000000-0000-0000-0000-000000000000}"/>
  <bookViews>
    <workbookView xWindow="3080" yWindow="2060" windowWidth="28040" windowHeight="17440" activeTab="1" xr2:uid="{09413503-F7AB-0E49-84E3-1242B57E4E4C}"/>
  </bookViews>
  <sheets>
    <sheet name="HW3" sheetId="1" r:id="rId1"/>
    <sheet name="HW4_Q6" sheetId="2" r:id="rId2"/>
    <sheet name="HW4_Q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3" l="1"/>
  <c r="G57" i="3"/>
  <c r="G58" i="3"/>
  <c r="G56" i="3"/>
  <c r="G49" i="3"/>
  <c r="G50" i="3"/>
  <c r="G48" i="3"/>
  <c r="G52" i="3" s="1"/>
  <c r="D44" i="3"/>
  <c r="C44" i="3"/>
  <c r="E44" i="3"/>
  <c r="F42" i="3"/>
  <c r="F41" i="3"/>
  <c r="F40" i="3"/>
  <c r="F44" i="3" s="1"/>
  <c r="F36" i="3"/>
  <c r="F34" i="3"/>
  <c r="F33" i="3"/>
  <c r="F32" i="3"/>
  <c r="D36" i="3"/>
  <c r="F28" i="3"/>
  <c r="F26" i="3"/>
  <c r="F25" i="3"/>
  <c r="F24" i="3"/>
  <c r="D28" i="3"/>
  <c r="H20" i="3"/>
  <c r="H18" i="3"/>
  <c r="H17" i="3"/>
  <c r="H16" i="3"/>
  <c r="D20" i="3"/>
  <c r="E20" i="3"/>
  <c r="F20" i="3"/>
  <c r="G20" i="3"/>
  <c r="G17" i="3"/>
  <c r="G18" i="3"/>
  <c r="G16" i="3"/>
  <c r="C20" i="3"/>
  <c r="H12" i="3"/>
  <c r="H10" i="3"/>
  <c r="H9" i="3"/>
  <c r="H8" i="3"/>
  <c r="D12" i="3"/>
  <c r="E12" i="3"/>
  <c r="F12" i="3"/>
  <c r="G12" i="3"/>
  <c r="C12" i="3"/>
  <c r="G9" i="3"/>
  <c r="G10" i="3"/>
  <c r="G8" i="3"/>
  <c r="D84" i="2"/>
  <c r="D83" i="2"/>
  <c r="H82" i="2"/>
  <c r="H79" i="2"/>
  <c r="H80" i="2"/>
  <c r="H78" i="2"/>
  <c r="H74" i="2"/>
  <c r="I70" i="2"/>
  <c r="I71" i="2"/>
  <c r="I69" i="2"/>
  <c r="I73" i="2" s="1"/>
  <c r="G70" i="2"/>
  <c r="G71" i="2"/>
  <c r="G69" i="2"/>
  <c r="G73" i="2" s="1"/>
  <c r="D65" i="2"/>
  <c r="C65" i="2"/>
  <c r="G56" i="2"/>
  <c r="G57" i="2"/>
  <c r="G55" i="2"/>
  <c r="G59" i="2" s="1"/>
  <c r="G48" i="2"/>
  <c r="G49" i="2"/>
  <c r="G47" i="2"/>
  <c r="F40" i="2"/>
  <c r="F41" i="2"/>
  <c r="F39" i="2"/>
  <c r="F43" i="2" s="1"/>
  <c r="E43" i="2"/>
  <c r="D43" i="2"/>
  <c r="C43" i="2"/>
  <c r="D35" i="2"/>
  <c r="F31" i="2" s="1"/>
  <c r="F25" i="2"/>
  <c r="F24" i="2"/>
  <c r="D27" i="2"/>
  <c r="F23" i="2" s="1"/>
  <c r="F27" i="2" s="1"/>
  <c r="G19" i="2"/>
  <c r="H16" i="2" s="1"/>
  <c r="D19" i="2"/>
  <c r="E19" i="2"/>
  <c r="F19" i="2"/>
  <c r="C19" i="2"/>
  <c r="G16" i="2"/>
  <c r="G17" i="2"/>
  <c r="H17" i="2" s="1"/>
  <c r="G15" i="2"/>
  <c r="H15" i="2" s="1"/>
  <c r="H19" i="2" s="1"/>
  <c r="G8" i="2"/>
  <c r="G9" i="2"/>
  <c r="G7" i="2"/>
  <c r="D11" i="2"/>
  <c r="E11" i="2"/>
  <c r="F11" i="2"/>
  <c r="C11" i="2"/>
  <c r="H8" i="2" l="1"/>
  <c r="F32" i="2"/>
  <c r="F35" i="2" s="1"/>
  <c r="F33" i="2"/>
  <c r="G11" i="2"/>
  <c r="H9" i="2" s="1"/>
  <c r="G51" i="2"/>
  <c r="H7" i="2" l="1"/>
  <c r="H11" i="2" s="1"/>
  <c r="D43" i="1" l="1"/>
  <c r="E33" i="1"/>
  <c r="C33" i="1"/>
  <c r="G31" i="1"/>
  <c r="G33" i="1" s="1"/>
  <c r="F36" i="1" s="1"/>
  <c r="E23" i="1"/>
  <c r="C23" i="1"/>
  <c r="G21" i="1"/>
  <c r="G23" i="1" s="1"/>
  <c r="E14" i="1"/>
  <c r="G12" i="1"/>
  <c r="G14" i="1" s="1"/>
  <c r="E8" i="1"/>
  <c r="C8" i="1"/>
  <c r="D35" i="1" l="1"/>
  <c r="D25" i="1"/>
  <c r="F16" i="1"/>
  <c r="F26" i="1"/>
  <c r="D10" i="1"/>
</calcChain>
</file>

<file path=xl/sharedStrings.xml><?xml version="1.0" encoding="utf-8"?>
<sst xmlns="http://schemas.openxmlformats.org/spreadsheetml/2006/main" count="249" uniqueCount="75">
  <si>
    <t>Actual</t>
  </si>
  <si>
    <t>As If</t>
  </si>
  <si>
    <t>Flexible</t>
  </si>
  <si>
    <t>Actual Quantity</t>
  </si>
  <si>
    <t>Actual Price</t>
  </si>
  <si>
    <t>Total</t>
  </si>
  <si>
    <t>Direct Materials</t>
  </si>
  <si>
    <t>DM Price Variance</t>
  </si>
  <si>
    <t>DM Efficiency Variance</t>
  </si>
  <si>
    <t>F</t>
  </si>
  <si>
    <t>Direct Labor</t>
  </si>
  <si>
    <t>DL Price Variance</t>
  </si>
  <si>
    <t>DL Efficiency Variance</t>
  </si>
  <si>
    <t>U</t>
  </si>
  <si>
    <t>Variable Manufacturing Overhead</t>
  </si>
  <si>
    <t>Actual Rate</t>
  </si>
  <si>
    <t>VMO Rate Variance</t>
  </si>
  <si>
    <t>VMO Efficiency Variance</t>
  </si>
  <si>
    <t>Fixed Manufacturing Overhead</t>
  </si>
  <si>
    <t>Actual Costs</t>
  </si>
  <si>
    <t>Budgeted Costs</t>
  </si>
  <si>
    <t>Spending Variance</t>
  </si>
  <si>
    <t>N/A</t>
  </si>
  <si>
    <t xml:space="preserve">Product </t>
  </si>
  <si>
    <t>Sales volume</t>
  </si>
  <si>
    <t>Actual Contribution Margin</t>
  </si>
  <si>
    <t>Actual 
Contribution</t>
  </si>
  <si>
    <t>Actual 
Contribution %</t>
  </si>
  <si>
    <t>Palm Pro</t>
  </si>
  <si>
    <t>Palm CE</t>
  </si>
  <si>
    <t>Palm Kid</t>
  </si>
  <si>
    <t>Budgeted Contribution Margin</t>
  </si>
  <si>
    <t>Budgeted 
Contribution</t>
  </si>
  <si>
    <t>Budgeted 
Contribution %</t>
  </si>
  <si>
    <t>Actual Sales Mix</t>
  </si>
  <si>
    <t>Actual 
Sales Mix</t>
  </si>
  <si>
    <t>Budgeted Sales Mix</t>
  </si>
  <si>
    <t>Actual 
Sales volume</t>
  </si>
  <si>
    <t>Budgeted 
Sales volume</t>
  </si>
  <si>
    <t>Budgeted 
Sales Mix</t>
  </si>
  <si>
    <t>Sales-Volume Variance</t>
  </si>
  <si>
    <t>Budgeted Contribution 
margin/cost</t>
  </si>
  <si>
    <t>Actual Contribution 
margin/cost</t>
  </si>
  <si>
    <t>Actual Variable 
cost/unit</t>
  </si>
  <si>
    <t>Budgeted Variable 
cost/unit</t>
  </si>
  <si>
    <t>Budgeted 
Selling Price</t>
  </si>
  <si>
    <t>Actual 
Selling Price</t>
  </si>
  <si>
    <t xml:space="preserve">Sales Volume Variance
</t>
  </si>
  <si>
    <t>Sales-Mix Variance</t>
  </si>
  <si>
    <t>Actual Units of all products sold</t>
  </si>
  <si>
    <t xml:space="preserve">Sales Mix Variance
</t>
  </si>
  <si>
    <t>Budgeted Units of all products sold</t>
  </si>
  <si>
    <t xml:space="preserve">Sales Quantity Variance
</t>
  </si>
  <si>
    <t>Market Share</t>
  </si>
  <si>
    <t>Budgeted</t>
  </si>
  <si>
    <t>Worldwide</t>
  </si>
  <si>
    <t>Miami Infonautics</t>
  </si>
  <si>
    <t>Market Share Variance</t>
  </si>
  <si>
    <t>Actual Market Size</t>
  </si>
  <si>
    <t>Actual Market Share</t>
  </si>
  <si>
    <t>Market Size Variance</t>
  </si>
  <si>
    <t>Budgeted Market Share</t>
  </si>
  <si>
    <t>No Name #1</t>
  </si>
  <si>
    <t>No Name #2</t>
  </si>
  <si>
    <t>Budgeted Market Size</t>
  </si>
  <si>
    <t>Static Budget</t>
  </si>
  <si>
    <t>Sales Quantity Variance</t>
  </si>
  <si>
    <t>Sales-Quantity Variance</t>
  </si>
  <si>
    <t>Mint Choc Chip</t>
  </si>
  <si>
    <t>Vanilla</t>
  </si>
  <si>
    <t>Rum Raisin</t>
  </si>
  <si>
    <t>Actual Variable 
cost/pint</t>
  </si>
  <si>
    <t>Actual Contribution 
margin/pint</t>
  </si>
  <si>
    <t>Budgeted Variable 
cost/pint</t>
  </si>
  <si>
    <t>Budgeted Contribution 
margin/pint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</si>
</sst>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/>
      <name val="Times New Roman"/>
      <family val="1"/>
    </font>
    <font>
      <sz val="12"/>
      <color theme="5"/>
      <name val="Times New Roman"/>
      <family val="1"/>
    </font>
    <font>
      <b/>
      <sz val="12"/>
      <color theme="5"/>
      <name val="Times New Roman"/>
      <family val="1"/>
    </font>
    <font>
      <b/>
      <sz val="16"/>
      <color theme="5"/>
      <name val="Times New Roman"/>
      <family val="1"/>
    </font>
    <font>
      <b/>
      <sz val="14"/>
      <color theme="5" tint="-0.249977111117893"/>
      <name val="Times New Roman"/>
      <family val="1"/>
    </font>
    <font>
      <sz val="12"/>
      <color theme="5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6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CC945A99-38A9-4D43-AC69-550AA3FD81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7BED-D96A-9F46-ACEA-9F745BD09861}">
  <dimension ref="B4:G43"/>
  <sheetViews>
    <sheetView workbookViewId="0">
      <selection activeCell="J13" sqref="J13"/>
    </sheetView>
  </sheetViews>
  <sheetFormatPr baseColWidth="10" defaultRowHeight="16" x14ac:dyDescent="0.2"/>
  <cols>
    <col min="1" max="1" width="10.83203125" style="2"/>
    <col min="2" max="2" width="37.1640625" style="3" bestFit="1" customWidth="1"/>
    <col min="3" max="16384" width="10.83203125" style="2"/>
  </cols>
  <sheetData>
    <row r="4" spans="2:7" ht="18" x14ac:dyDescent="0.2">
      <c r="B4" s="6" t="s">
        <v>6</v>
      </c>
    </row>
    <row r="5" spans="2:7" s="1" customFormat="1" ht="18" x14ac:dyDescent="0.2">
      <c r="C5" s="1" t="s">
        <v>0</v>
      </c>
      <c r="E5" s="1" t="s">
        <v>1</v>
      </c>
      <c r="G5" s="1" t="s">
        <v>2</v>
      </c>
    </row>
    <row r="6" spans="2:7" x14ac:dyDescent="0.2">
      <c r="B6" s="3" t="s">
        <v>3</v>
      </c>
      <c r="C6" s="4">
        <v>40300</v>
      </c>
      <c r="E6" s="4">
        <v>40300</v>
      </c>
    </row>
    <row r="7" spans="2:7" x14ac:dyDescent="0.2">
      <c r="B7" s="3" t="s">
        <v>4</v>
      </c>
      <c r="C7" s="2">
        <v>3.8</v>
      </c>
      <c r="E7" s="2">
        <v>4</v>
      </c>
    </row>
    <row r="8" spans="2:7" x14ac:dyDescent="0.2">
      <c r="B8" s="3" t="s">
        <v>5</v>
      </c>
      <c r="C8" s="2">
        <f>C6*C7</f>
        <v>153140</v>
      </c>
      <c r="E8" s="2">
        <f>E6*E7</f>
        <v>161200</v>
      </c>
    </row>
    <row r="10" spans="2:7" ht="20" x14ac:dyDescent="0.2">
      <c r="B10" s="1" t="s">
        <v>7</v>
      </c>
      <c r="D10" s="5">
        <f>E8-C8</f>
        <v>8060</v>
      </c>
      <c r="E10" s="5" t="s">
        <v>9</v>
      </c>
    </row>
    <row r="12" spans="2:7" x14ac:dyDescent="0.2">
      <c r="B12" s="3" t="s">
        <v>3</v>
      </c>
      <c r="C12" s="4"/>
      <c r="E12" s="4">
        <v>37300</v>
      </c>
      <c r="G12" s="2">
        <f>7600*5</f>
        <v>38000</v>
      </c>
    </row>
    <row r="13" spans="2:7" x14ac:dyDescent="0.2">
      <c r="B13" s="3" t="s">
        <v>4</v>
      </c>
      <c r="E13" s="2">
        <v>4</v>
      </c>
      <c r="G13" s="2">
        <v>4</v>
      </c>
    </row>
    <row r="14" spans="2:7" x14ac:dyDescent="0.2">
      <c r="B14" s="3" t="s">
        <v>5</v>
      </c>
      <c r="E14" s="2">
        <f t="shared" ref="E14:G14" si="0">E12*E13</f>
        <v>149200</v>
      </c>
      <c r="G14" s="2">
        <f t="shared" si="0"/>
        <v>152000</v>
      </c>
    </row>
    <row r="16" spans="2:7" ht="20" x14ac:dyDescent="0.2">
      <c r="B16" s="1" t="s">
        <v>8</v>
      </c>
      <c r="F16" s="5">
        <f>G14-E14</f>
        <v>2800</v>
      </c>
      <c r="G16" s="5" t="s">
        <v>9</v>
      </c>
    </row>
    <row r="19" spans="2:7" ht="18" x14ac:dyDescent="0.2">
      <c r="B19" s="6" t="s">
        <v>10</v>
      </c>
    </row>
    <row r="20" spans="2:7" ht="18" x14ac:dyDescent="0.2">
      <c r="B20" s="1"/>
      <c r="C20" s="1" t="s">
        <v>0</v>
      </c>
      <c r="D20" s="1"/>
      <c r="E20" s="1" t="s">
        <v>1</v>
      </c>
      <c r="F20" s="1"/>
      <c r="G20" s="1" t="s">
        <v>2</v>
      </c>
    </row>
    <row r="21" spans="2:7" x14ac:dyDescent="0.2">
      <c r="B21" s="3" t="s">
        <v>3</v>
      </c>
      <c r="C21" s="4">
        <v>31400</v>
      </c>
      <c r="E21" s="4">
        <v>31400</v>
      </c>
      <c r="G21" s="2">
        <f>7600*4</f>
        <v>30400</v>
      </c>
    </row>
    <row r="22" spans="2:7" x14ac:dyDescent="0.2">
      <c r="B22" s="3" t="s">
        <v>4</v>
      </c>
      <c r="C22" s="2">
        <v>16.25</v>
      </c>
      <c r="E22" s="2">
        <v>16</v>
      </c>
      <c r="G22" s="2">
        <v>16</v>
      </c>
    </row>
    <row r="23" spans="2:7" x14ac:dyDescent="0.2">
      <c r="B23" s="3" t="s">
        <v>5</v>
      </c>
      <c r="C23" s="2">
        <f>C21*C22</f>
        <v>510250</v>
      </c>
      <c r="E23" s="2">
        <f>E21*E22</f>
        <v>502400</v>
      </c>
      <c r="G23" s="2">
        <f>G21*G22</f>
        <v>486400</v>
      </c>
    </row>
    <row r="25" spans="2:7" ht="20" x14ac:dyDescent="0.2">
      <c r="B25" s="1" t="s">
        <v>11</v>
      </c>
      <c r="D25" s="5">
        <f>E23-C23</f>
        <v>-7850</v>
      </c>
      <c r="E25" s="5" t="s">
        <v>13</v>
      </c>
      <c r="F25" s="5"/>
      <c r="G25" s="5"/>
    </row>
    <row r="26" spans="2:7" ht="20" x14ac:dyDescent="0.2">
      <c r="B26" s="1" t="s">
        <v>12</v>
      </c>
      <c r="D26" s="5"/>
      <c r="E26" s="5"/>
      <c r="F26" s="5">
        <f>G23-E23</f>
        <v>-16000</v>
      </c>
      <c r="G26" s="5" t="s">
        <v>13</v>
      </c>
    </row>
    <row r="29" spans="2:7" ht="18" x14ac:dyDescent="0.2">
      <c r="B29" s="6" t="s">
        <v>14</v>
      </c>
    </row>
    <row r="30" spans="2:7" ht="18" x14ac:dyDescent="0.2">
      <c r="B30" s="1"/>
      <c r="C30" s="1" t="s">
        <v>0</v>
      </c>
      <c r="D30" s="1"/>
      <c r="E30" s="1" t="s">
        <v>1</v>
      </c>
      <c r="F30" s="1"/>
      <c r="G30" s="1" t="s">
        <v>2</v>
      </c>
    </row>
    <row r="31" spans="2:7" x14ac:dyDescent="0.2">
      <c r="B31" s="3" t="s">
        <v>3</v>
      </c>
      <c r="C31" s="4">
        <v>31400</v>
      </c>
      <c r="E31" s="4">
        <v>31400</v>
      </c>
      <c r="G31" s="2">
        <f>7600*4</f>
        <v>30400</v>
      </c>
    </row>
    <row r="32" spans="2:7" x14ac:dyDescent="0.2">
      <c r="B32" s="3" t="s">
        <v>15</v>
      </c>
      <c r="C32" s="2">
        <v>9</v>
      </c>
      <c r="E32" s="2">
        <v>8</v>
      </c>
      <c r="G32" s="2">
        <v>8</v>
      </c>
    </row>
    <row r="33" spans="2:7" x14ac:dyDescent="0.2">
      <c r="B33" s="3" t="s">
        <v>5</v>
      </c>
      <c r="C33" s="2">
        <f>C31*C32</f>
        <v>282600</v>
      </c>
      <c r="E33" s="2">
        <f>E31*E32</f>
        <v>251200</v>
      </c>
      <c r="G33" s="2">
        <f>G31*G32</f>
        <v>243200</v>
      </c>
    </row>
    <row r="35" spans="2:7" ht="20" x14ac:dyDescent="0.2">
      <c r="B35" s="1" t="s">
        <v>16</v>
      </c>
      <c r="D35" s="5">
        <f>E33-C33</f>
        <v>-31400</v>
      </c>
      <c r="E35" s="5" t="s">
        <v>13</v>
      </c>
      <c r="F35" s="5"/>
      <c r="G35" s="5"/>
    </row>
    <row r="36" spans="2:7" ht="20" x14ac:dyDescent="0.2">
      <c r="B36" s="1" t="s">
        <v>17</v>
      </c>
      <c r="D36" s="5"/>
      <c r="E36" s="5"/>
      <c r="F36" s="5">
        <f>G33-E33</f>
        <v>-8000</v>
      </c>
      <c r="G36" s="5" t="s">
        <v>13</v>
      </c>
    </row>
    <row r="39" spans="2:7" ht="18" x14ac:dyDescent="0.2">
      <c r="B39" s="6" t="s">
        <v>18</v>
      </c>
    </row>
    <row r="40" spans="2:7" ht="18" x14ac:dyDescent="0.2">
      <c r="C40" s="1" t="s">
        <v>0</v>
      </c>
      <c r="D40" s="1"/>
      <c r="E40" s="1" t="s">
        <v>1</v>
      </c>
      <c r="F40" s="1"/>
      <c r="G40" s="1" t="s">
        <v>2</v>
      </c>
    </row>
    <row r="41" spans="2:7" x14ac:dyDescent="0.2">
      <c r="B41" s="3" t="s">
        <v>19</v>
      </c>
      <c r="C41" s="2">
        <v>367400</v>
      </c>
      <c r="E41" s="2" t="s">
        <v>22</v>
      </c>
    </row>
    <row r="42" spans="2:7" x14ac:dyDescent="0.2">
      <c r="B42" s="3" t="s">
        <v>20</v>
      </c>
      <c r="G42" s="2">
        <v>333000</v>
      </c>
    </row>
    <row r="43" spans="2:7" ht="20" x14ac:dyDescent="0.2">
      <c r="B43" s="3" t="s">
        <v>21</v>
      </c>
      <c r="D43" s="5">
        <f>C41-G42</f>
        <v>34400</v>
      </c>
      <c r="E43" s="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9E5D-F316-FC43-A3FB-DC86E8D6223B}">
  <dimension ref="B5:I84"/>
  <sheetViews>
    <sheetView tabSelected="1" topLeftCell="A6" workbookViewId="0">
      <selection activeCell="M57" sqref="M57"/>
    </sheetView>
  </sheetViews>
  <sheetFormatPr baseColWidth="10" defaultRowHeight="16" x14ac:dyDescent="0.2"/>
  <cols>
    <col min="1" max="1" width="10.83203125" style="7"/>
    <col min="2" max="2" width="16.1640625" style="9" customWidth="1"/>
    <col min="3" max="3" width="15.83203125" style="7" customWidth="1"/>
    <col min="4" max="4" width="17.5" style="7" customWidth="1"/>
    <col min="5" max="5" width="11.1640625" style="7" bestFit="1" customWidth="1"/>
    <col min="6" max="6" width="12.1640625" style="7" bestFit="1" customWidth="1"/>
    <col min="7" max="7" width="13.6640625" style="7" customWidth="1"/>
    <col min="8" max="8" width="12.1640625" style="7" bestFit="1" customWidth="1"/>
    <col min="9" max="9" width="11.83203125" style="7" bestFit="1" customWidth="1"/>
    <col min="10" max="16384" width="10.83203125" style="7"/>
  </cols>
  <sheetData>
    <row r="5" spans="2:8" s="9" customFormat="1" x14ac:dyDescent="0.2">
      <c r="B5" s="8" t="s">
        <v>25</v>
      </c>
    </row>
    <row r="6" spans="2:8" s="9" customFormat="1" ht="45" customHeight="1" x14ac:dyDescent="0.2">
      <c r="B6" s="9" t="s">
        <v>23</v>
      </c>
      <c r="C6" s="10" t="s">
        <v>46</v>
      </c>
      <c r="D6" s="10" t="s">
        <v>43</v>
      </c>
      <c r="E6" s="10" t="s">
        <v>42</v>
      </c>
      <c r="F6" s="9" t="s">
        <v>24</v>
      </c>
      <c r="G6" s="10" t="s">
        <v>26</v>
      </c>
      <c r="H6" s="10" t="s">
        <v>27</v>
      </c>
    </row>
    <row r="7" spans="2:8" x14ac:dyDescent="0.2">
      <c r="B7" s="9" t="s">
        <v>28</v>
      </c>
      <c r="C7" s="7">
        <v>370</v>
      </c>
      <c r="D7" s="7">
        <v>175</v>
      </c>
      <c r="E7" s="7">
        <v>195</v>
      </c>
      <c r="F7" s="16">
        <v>12360</v>
      </c>
      <c r="G7" s="9">
        <f>F7*E7</f>
        <v>2410200</v>
      </c>
      <c r="H7" s="15">
        <f>G7/G11</f>
        <v>0.20379724786622538</v>
      </c>
    </row>
    <row r="8" spans="2:8" x14ac:dyDescent="0.2">
      <c r="B8" s="9" t="s">
        <v>29</v>
      </c>
      <c r="C8" s="7">
        <v>280</v>
      </c>
      <c r="D8" s="7">
        <v>96</v>
      </c>
      <c r="E8" s="7">
        <v>184</v>
      </c>
      <c r="F8" s="16">
        <v>42230</v>
      </c>
      <c r="G8" s="9">
        <f t="shared" ref="G8:G9" si="0">F8*E8</f>
        <v>7770320</v>
      </c>
      <c r="H8" s="15">
        <f>G8/G11</f>
        <v>0.65702839226615573</v>
      </c>
    </row>
    <row r="9" spans="2:8" x14ac:dyDescent="0.2">
      <c r="B9" s="9" t="s">
        <v>30</v>
      </c>
      <c r="C9" s="7">
        <v>110</v>
      </c>
      <c r="D9" s="7">
        <v>76</v>
      </c>
      <c r="E9" s="7">
        <v>34</v>
      </c>
      <c r="F9" s="16">
        <v>48410</v>
      </c>
      <c r="G9" s="9">
        <f t="shared" si="0"/>
        <v>1645940</v>
      </c>
      <c r="H9" s="15">
        <f>G9/G11</f>
        <v>0.13917435986761889</v>
      </c>
    </row>
    <row r="11" spans="2:8" ht="21" x14ac:dyDescent="0.2">
      <c r="B11" s="9" t="s">
        <v>5</v>
      </c>
      <c r="C11" s="7">
        <f>SUM(C7:C9)</f>
        <v>760</v>
      </c>
      <c r="D11" s="7">
        <f t="shared" ref="D11:H11" si="1">SUM(D7:D9)</f>
        <v>347</v>
      </c>
      <c r="E11" s="7">
        <f t="shared" si="1"/>
        <v>413</v>
      </c>
      <c r="F11" s="14">
        <f t="shared" si="1"/>
        <v>103000</v>
      </c>
      <c r="G11" s="14">
        <f t="shared" si="1"/>
        <v>11826460</v>
      </c>
      <c r="H11" s="13">
        <f>SUM(H7:H9)</f>
        <v>1</v>
      </c>
    </row>
    <row r="13" spans="2:8" x14ac:dyDescent="0.2">
      <c r="B13" s="8" t="s">
        <v>31</v>
      </c>
      <c r="C13" s="9"/>
      <c r="D13" s="9"/>
      <c r="E13" s="9"/>
      <c r="F13" s="9"/>
      <c r="G13" s="9"/>
      <c r="H13" s="9"/>
    </row>
    <row r="14" spans="2:8" ht="51" x14ac:dyDescent="0.2">
      <c r="B14" s="9" t="s">
        <v>23</v>
      </c>
      <c r="C14" s="10" t="s">
        <v>45</v>
      </c>
      <c r="D14" s="10" t="s">
        <v>44</v>
      </c>
      <c r="E14" s="10" t="s">
        <v>41</v>
      </c>
      <c r="F14" s="9" t="s">
        <v>24</v>
      </c>
      <c r="G14" s="10" t="s">
        <v>32</v>
      </c>
      <c r="H14" s="10" t="s">
        <v>33</v>
      </c>
    </row>
    <row r="15" spans="2:8" x14ac:dyDescent="0.2">
      <c r="B15" s="9" t="s">
        <v>28</v>
      </c>
      <c r="C15" s="7">
        <v>373</v>
      </c>
      <c r="D15" s="7">
        <v>181</v>
      </c>
      <c r="E15" s="7">
        <v>192</v>
      </c>
      <c r="F15" s="16">
        <v>10215</v>
      </c>
      <c r="G15" s="9">
        <f>F15*E15</f>
        <v>1961280</v>
      </c>
      <c r="H15" s="15">
        <f>G15/G19</f>
        <v>0.16695652173913045</v>
      </c>
    </row>
    <row r="16" spans="2:8" x14ac:dyDescent="0.2">
      <c r="B16" s="9" t="s">
        <v>29</v>
      </c>
      <c r="C16" s="7">
        <v>270</v>
      </c>
      <c r="D16" s="7">
        <v>100</v>
      </c>
      <c r="E16" s="7">
        <v>170</v>
      </c>
      <c r="F16" s="16">
        <v>38817</v>
      </c>
      <c r="G16" s="9">
        <f t="shared" ref="G16:G17" si="2">F16*E16</f>
        <v>6598890</v>
      </c>
      <c r="H16" s="15">
        <f>G16/G19</f>
        <v>0.56173913043478263</v>
      </c>
    </row>
    <row r="17" spans="2:8" x14ac:dyDescent="0.2">
      <c r="B17" s="9" t="s">
        <v>30</v>
      </c>
      <c r="C17" s="7">
        <v>140</v>
      </c>
      <c r="D17" s="7">
        <v>80</v>
      </c>
      <c r="E17" s="7">
        <v>60</v>
      </c>
      <c r="F17" s="16">
        <v>53118</v>
      </c>
      <c r="G17" s="9">
        <f t="shared" si="2"/>
        <v>3187080</v>
      </c>
      <c r="H17" s="15">
        <f>G17/G19</f>
        <v>0.27130434782608698</v>
      </c>
    </row>
    <row r="19" spans="2:8" ht="21" x14ac:dyDescent="0.2">
      <c r="B19" s="9" t="s">
        <v>5</v>
      </c>
      <c r="C19" s="7">
        <f>SUM(C15:C17)</f>
        <v>783</v>
      </c>
      <c r="D19" s="7">
        <f t="shared" ref="D19:H19" si="3">SUM(D15:D17)</f>
        <v>361</v>
      </c>
      <c r="E19" s="7">
        <f t="shared" si="3"/>
        <v>422</v>
      </c>
      <c r="F19" s="14">
        <f t="shared" si="3"/>
        <v>102150</v>
      </c>
      <c r="G19" s="14">
        <f t="shared" si="3"/>
        <v>11747250</v>
      </c>
      <c r="H19" s="13">
        <f>SUM(H15:H17)</f>
        <v>1</v>
      </c>
    </row>
    <row r="21" spans="2:8" x14ac:dyDescent="0.2">
      <c r="B21" s="8" t="s">
        <v>34</v>
      </c>
    </row>
    <row r="22" spans="2:8" ht="34" x14ac:dyDescent="0.2">
      <c r="B22" s="9" t="s">
        <v>23</v>
      </c>
      <c r="D22" s="10" t="s">
        <v>37</v>
      </c>
      <c r="F22" s="10" t="s">
        <v>35</v>
      </c>
    </row>
    <row r="23" spans="2:8" x14ac:dyDescent="0.2">
      <c r="B23" s="9" t="s">
        <v>28</v>
      </c>
      <c r="D23" s="16">
        <v>12360</v>
      </c>
      <c r="F23" s="15">
        <f>D23/D27</f>
        <v>0.12</v>
      </c>
    </row>
    <row r="24" spans="2:8" x14ac:dyDescent="0.2">
      <c r="B24" s="9" t="s">
        <v>29</v>
      </c>
      <c r="D24" s="16">
        <v>42230</v>
      </c>
      <c r="F24" s="15">
        <f>D24/D27</f>
        <v>0.41</v>
      </c>
    </row>
    <row r="25" spans="2:8" x14ac:dyDescent="0.2">
      <c r="B25" s="9" t="s">
        <v>30</v>
      </c>
      <c r="D25" s="16">
        <v>48410</v>
      </c>
      <c r="F25" s="15">
        <f>D25/D27</f>
        <v>0.47</v>
      </c>
    </row>
    <row r="27" spans="2:8" ht="21" x14ac:dyDescent="0.2">
      <c r="B27" s="9" t="s">
        <v>5</v>
      </c>
      <c r="D27" s="14">
        <f t="shared" ref="D27" si="4">SUM(D23:D25)</f>
        <v>103000</v>
      </c>
      <c r="F27" s="13">
        <f>SUM(F23:F25)</f>
        <v>1</v>
      </c>
    </row>
    <row r="29" spans="2:8" x14ac:dyDescent="0.2">
      <c r="B29" s="8" t="s">
        <v>36</v>
      </c>
    </row>
    <row r="30" spans="2:8" ht="34" x14ac:dyDescent="0.2">
      <c r="B30" s="9" t="s">
        <v>23</v>
      </c>
      <c r="D30" s="10" t="s">
        <v>38</v>
      </c>
      <c r="F30" s="10" t="s">
        <v>39</v>
      </c>
    </row>
    <row r="31" spans="2:8" x14ac:dyDescent="0.2">
      <c r="B31" s="9" t="s">
        <v>28</v>
      </c>
      <c r="D31" s="16">
        <v>10215</v>
      </c>
      <c r="F31" s="15">
        <f>D31/D35</f>
        <v>0.1</v>
      </c>
    </row>
    <row r="32" spans="2:8" x14ac:dyDescent="0.2">
      <c r="B32" s="9" t="s">
        <v>29</v>
      </c>
      <c r="D32" s="16">
        <v>38817</v>
      </c>
      <c r="F32" s="15">
        <f>D32/D35</f>
        <v>0.38</v>
      </c>
    </row>
    <row r="33" spans="2:8" x14ac:dyDescent="0.2">
      <c r="B33" s="9" t="s">
        <v>30</v>
      </c>
      <c r="D33" s="16">
        <v>53118</v>
      </c>
      <c r="F33" s="15">
        <f>D33/D35</f>
        <v>0.52</v>
      </c>
    </row>
    <row r="35" spans="2:8" ht="21" x14ac:dyDescent="0.2">
      <c r="B35" s="9" t="s">
        <v>5</v>
      </c>
      <c r="D35" s="14">
        <f t="shared" ref="D35" si="5">SUM(D31:D33)</f>
        <v>102150</v>
      </c>
      <c r="F35" s="13">
        <f>SUM(F31:F33)</f>
        <v>1</v>
      </c>
    </row>
    <row r="37" spans="2:8" x14ac:dyDescent="0.2">
      <c r="B37" s="8" t="s">
        <v>40</v>
      </c>
    </row>
    <row r="38" spans="2:8" ht="68" x14ac:dyDescent="0.2">
      <c r="B38" s="9" t="s">
        <v>23</v>
      </c>
      <c r="C38" s="10" t="s">
        <v>37</v>
      </c>
      <c r="D38" s="10" t="s">
        <v>38</v>
      </c>
      <c r="E38" s="10" t="s">
        <v>41</v>
      </c>
      <c r="F38" s="10" t="s">
        <v>47</v>
      </c>
    </row>
    <row r="39" spans="2:8" x14ac:dyDescent="0.2">
      <c r="B39" s="9" t="s">
        <v>28</v>
      </c>
      <c r="C39" s="16">
        <v>12360</v>
      </c>
      <c r="D39" s="16">
        <v>10215</v>
      </c>
      <c r="E39" s="7">
        <v>192</v>
      </c>
      <c r="F39" s="7">
        <f>(C39-D39)*E39</f>
        <v>411840</v>
      </c>
      <c r="G39" s="9" t="s">
        <v>9</v>
      </c>
    </row>
    <row r="40" spans="2:8" x14ac:dyDescent="0.2">
      <c r="B40" s="9" t="s">
        <v>29</v>
      </c>
      <c r="C40" s="16">
        <v>42230</v>
      </c>
      <c r="D40" s="16">
        <v>38817</v>
      </c>
      <c r="E40" s="7">
        <v>170</v>
      </c>
      <c r="F40" s="7">
        <f t="shared" ref="F40:F41" si="6">(C40-D40)*E40</f>
        <v>580210</v>
      </c>
      <c r="G40" s="9" t="s">
        <v>9</v>
      </c>
    </row>
    <row r="41" spans="2:8" x14ac:dyDescent="0.2">
      <c r="B41" s="9" t="s">
        <v>30</v>
      </c>
      <c r="C41" s="16">
        <v>48410</v>
      </c>
      <c r="D41" s="16">
        <v>53118</v>
      </c>
      <c r="E41" s="7">
        <v>60</v>
      </c>
      <c r="F41" s="7">
        <f t="shared" si="6"/>
        <v>-282480</v>
      </c>
      <c r="G41" s="9" t="s">
        <v>13</v>
      </c>
    </row>
    <row r="43" spans="2:8" s="9" customFormat="1" ht="21" x14ac:dyDescent="0.2">
      <c r="B43" s="9" t="s">
        <v>5</v>
      </c>
      <c r="C43" s="9">
        <f t="shared" ref="C43" si="7">SUM(C39:C41)</f>
        <v>103000</v>
      </c>
      <c r="D43" s="9">
        <f t="shared" ref="D43:E43" si="8">SUM(D39:D41)</f>
        <v>102150</v>
      </c>
      <c r="E43" s="9">
        <f t="shared" si="8"/>
        <v>422</v>
      </c>
      <c r="F43" s="14">
        <f>SUM(F39:F41)</f>
        <v>709570</v>
      </c>
      <c r="G43" s="14" t="s">
        <v>9</v>
      </c>
    </row>
    <row r="45" spans="2:8" x14ac:dyDescent="0.2">
      <c r="B45" s="8" t="s">
        <v>48</v>
      </c>
    </row>
    <row r="46" spans="2:8" ht="51" x14ac:dyDescent="0.2">
      <c r="B46" s="9" t="s">
        <v>23</v>
      </c>
      <c r="C46" s="10" t="s">
        <v>49</v>
      </c>
      <c r="D46" s="10" t="s">
        <v>35</v>
      </c>
      <c r="E46" s="10" t="s">
        <v>39</v>
      </c>
      <c r="F46" s="10" t="s">
        <v>41</v>
      </c>
      <c r="G46" s="10" t="s">
        <v>50</v>
      </c>
    </row>
    <row r="47" spans="2:8" x14ac:dyDescent="0.2">
      <c r="B47" s="9" t="s">
        <v>28</v>
      </c>
      <c r="C47" s="7">
        <v>103000</v>
      </c>
      <c r="D47" s="7">
        <v>0.12</v>
      </c>
      <c r="E47" s="7">
        <v>0.1</v>
      </c>
      <c r="F47" s="7">
        <v>192</v>
      </c>
      <c r="G47" s="7">
        <f>C47*(D47-E47)*F47</f>
        <v>395519.99999999983</v>
      </c>
      <c r="H47" s="9" t="s">
        <v>9</v>
      </c>
    </row>
    <row r="48" spans="2:8" x14ac:dyDescent="0.2">
      <c r="B48" s="9" t="s">
        <v>29</v>
      </c>
      <c r="C48" s="7">
        <v>103000</v>
      </c>
      <c r="D48" s="7">
        <v>0.41</v>
      </c>
      <c r="E48" s="7">
        <v>0.38</v>
      </c>
      <c r="F48" s="7">
        <v>170</v>
      </c>
      <c r="G48" s="7">
        <f t="shared" ref="G48:G49" si="9">C48*(D48-E48)*F48</f>
        <v>525299.99999999942</v>
      </c>
      <c r="H48" s="9" t="s">
        <v>9</v>
      </c>
    </row>
    <row r="49" spans="2:8" x14ac:dyDescent="0.2">
      <c r="B49" s="9" t="s">
        <v>30</v>
      </c>
      <c r="C49" s="7">
        <v>103000</v>
      </c>
      <c r="D49" s="7">
        <v>0.47</v>
      </c>
      <c r="E49" s="7">
        <v>0.52</v>
      </c>
      <c r="F49" s="7">
        <v>60</v>
      </c>
      <c r="G49" s="7">
        <f t="shared" si="9"/>
        <v>-309000.00000000029</v>
      </c>
      <c r="H49" s="9" t="s">
        <v>13</v>
      </c>
    </row>
    <row r="50" spans="2:8" x14ac:dyDescent="0.2">
      <c r="H50" s="9"/>
    </row>
    <row r="51" spans="2:8" ht="21" x14ac:dyDescent="0.2">
      <c r="B51" s="9" t="s">
        <v>5</v>
      </c>
      <c r="G51" s="14">
        <f>SUM(G47:G49)</f>
        <v>611819.99999999907</v>
      </c>
      <c r="H51" s="14" t="s">
        <v>9</v>
      </c>
    </row>
    <row r="53" spans="2:8" x14ac:dyDescent="0.2">
      <c r="B53" s="8" t="s">
        <v>67</v>
      </c>
    </row>
    <row r="54" spans="2:8" ht="51" x14ac:dyDescent="0.2">
      <c r="B54" s="9" t="s">
        <v>23</v>
      </c>
      <c r="C54" s="10" t="s">
        <v>49</v>
      </c>
      <c r="D54" s="10" t="s">
        <v>51</v>
      </c>
      <c r="E54" s="10" t="s">
        <v>39</v>
      </c>
      <c r="F54" s="10" t="s">
        <v>41</v>
      </c>
      <c r="G54" s="10" t="s">
        <v>52</v>
      </c>
    </row>
    <row r="55" spans="2:8" x14ac:dyDescent="0.2">
      <c r="B55" s="9" t="s">
        <v>28</v>
      </c>
      <c r="C55" s="7">
        <v>103000</v>
      </c>
      <c r="D55" s="7">
        <v>102150</v>
      </c>
      <c r="E55" s="7">
        <v>0.1</v>
      </c>
      <c r="F55" s="7">
        <v>192</v>
      </c>
      <c r="G55" s="7">
        <f>(C55-D55)*E55*F55</f>
        <v>16320</v>
      </c>
      <c r="H55" s="9" t="s">
        <v>9</v>
      </c>
    </row>
    <row r="56" spans="2:8" x14ac:dyDescent="0.2">
      <c r="B56" s="9" t="s">
        <v>29</v>
      </c>
      <c r="C56" s="7">
        <v>103000</v>
      </c>
      <c r="D56" s="7">
        <v>102150</v>
      </c>
      <c r="E56" s="7">
        <v>0.38</v>
      </c>
      <c r="F56" s="7">
        <v>170</v>
      </c>
      <c r="G56" s="7">
        <f t="shared" ref="G56:G57" si="10">(C56-D56)*E56*F56</f>
        <v>54910</v>
      </c>
      <c r="H56" s="9" t="s">
        <v>9</v>
      </c>
    </row>
    <row r="57" spans="2:8" x14ac:dyDescent="0.2">
      <c r="B57" s="9" t="s">
        <v>30</v>
      </c>
      <c r="C57" s="7">
        <v>103000</v>
      </c>
      <c r="D57" s="7">
        <v>102150</v>
      </c>
      <c r="E57" s="7">
        <v>0.52</v>
      </c>
      <c r="F57" s="7">
        <v>60</v>
      </c>
      <c r="G57" s="7">
        <f t="shared" si="10"/>
        <v>26520</v>
      </c>
      <c r="H57" s="9" t="s">
        <v>9</v>
      </c>
    </row>
    <row r="58" spans="2:8" x14ac:dyDescent="0.2">
      <c r="H58" s="9"/>
    </row>
    <row r="59" spans="2:8" ht="21" x14ac:dyDescent="0.2">
      <c r="B59" s="9" t="s">
        <v>5</v>
      </c>
      <c r="G59" s="14">
        <f>SUM(G55:G57)</f>
        <v>97750</v>
      </c>
      <c r="H59" s="14" t="s">
        <v>9</v>
      </c>
    </row>
    <row r="61" spans="2:8" x14ac:dyDescent="0.2">
      <c r="B61" s="8" t="s">
        <v>53</v>
      </c>
    </row>
    <row r="62" spans="2:8" x14ac:dyDescent="0.2">
      <c r="C62" s="9" t="s">
        <v>0</v>
      </c>
      <c r="D62" s="9" t="s">
        <v>54</v>
      </c>
    </row>
    <row r="63" spans="2:8" x14ac:dyDescent="0.2">
      <c r="B63" s="9" t="s">
        <v>55</v>
      </c>
      <c r="C63" s="11">
        <v>515000</v>
      </c>
      <c r="D63" s="11">
        <v>408600</v>
      </c>
    </row>
    <row r="64" spans="2:8" x14ac:dyDescent="0.2">
      <c r="B64" s="9" t="s">
        <v>56</v>
      </c>
      <c r="C64" s="11">
        <v>103000</v>
      </c>
      <c r="D64" s="11">
        <v>102150</v>
      </c>
    </row>
    <row r="65" spans="2:9" x14ac:dyDescent="0.2">
      <c r="B65" s="9" t="s">
        <v>53</v>
      </c>
      <c r="C65" s="12">
        <f>C64/C63</f>
        <v>0.2</v>
      </c>
      <c r="D65" s="12">
        <f>D64/D63</f>
        <v>0.25</v>
      </c>
    </row>
    <row r="67" spans="2:9" x14ac:dyDescent="0.2">
      <c r="B67" s="8" t="s">
        <v>57</v>
      </c>
    </row>
    <row r="68" spans="2:9" ht="51" x14ac:dyDescent="0.2">
      <c r="B68" s="9" t="s">
        <v>23</v>
      </c>
      <c r="C68" s="10" t="s">
        <v>58</v>
      </c>
      <c r="D68" s="10" t="s">
        <v>59</v>
      </c>
      <c r="E68" s="10" t="s">
        <v>39</v>
      </c>
      <c r="F68" s="10" t="s">
        <v>41</v>
      </c>
      <c r="G68" s="10" t="s">
        <v>62</v>
      </c>
      <c r="H68" s="10" t="s">
        <v>61</v>
      </c>
      <c r="I68" s="10" t="s">
        <v>63</v>
      </c>
    </row>
    <row r="69" spans="2:9" x14ac:dyDescent="0.2">
      <c r="B69" s="9" t="s">
        <v>28</v>
      </c>
      <c r="C69" s="11">
        <v>515000</v>
      </c>
      <c r="D69" s="7">
        <v>0.2</v>
      </c>
      <c r="E69" s="7">
        <v>0.1</v>
      </c>
      <c r="F69" s="7">
        <v>192</v>
      </c>
      <c r="G69" s="9">
        <f>PRODUCT(C69:F69)</f>
        <v>1977600</v>
      </c>
      <c r="H69" s="7">
        <v>0.25</v>
      </c>
      <c r="I69" s="9">
        <f>PRODUCT(C69,E69:F69,H69)</f>
        <v>2472000</v>
      </c>
    </row>
    <row r="70" spans="2:9" x14ac:dyDescent="0.2">
      <c r="B70" s="9" t="s">
        <v>29</v>
      </c>
      <c r="C70" s="11">
        <v>515000</v>
      </c>
      <c r="D70" s="7">
        <v>0.2</v>
      </c>
      <c r="E70" s="7">
        <v>0.38</v>
      </c>
      <c r="F70" s="7">
        <v>170</v>
      </c>
      <c r="G70" s="9">
        <f t="shared" ref="G70:G71" si="11">PRODUCT(C70:F70)</f>
        <v>6653800</v>
      </c>
      <c r="H70" s="7">
        <v>0.25</v>
      </c>
      <c r="I70" s="9">
        <f t="shared" ref="I70:I71" si="12">PRODUCT(C70,E70:F70,H70)</f>
        <v>8317250</v>
      </c>
    </row>
    <row r="71" spans="2:9" x14ac:dyDescent="0.2">
      <c r="B71" s="9" t="s">
        <v>30</v>
      </c>
      <c r="C71" s="11">
        <v>515000</v>
      </c>
      <c r="D71" s="7">
        <v>0.2</v>
      </c>
      <c r="E71" s="7">
        <v>0.52</v>
      </c>
      <c r="F71" s="7">
        <v>60</v>
      </c>
      <c r="G71" s="9">
        <f t="shared" si="11"/>
        <v>3213600</v>
      </c>
      <c r="H71" s="7">
        <v>0.25</v>
      </c>
      <c r="I71" s="9">
        <f t="shared" si="12"/>
        <v>4017000</v>
      </c>
    </row>
    <row r="72" spans="2:9" x14ac:dyDescent="0.2">
      <c r="I72" s="9"/>
    </row>
    <row r="73" spans="2:9" ht="21" x14ac:dyDescent="0.2">
      <c r="B73" s="9" t="s">
        <v>5</v>
      </c>
      <c r="G73" s="14">
        <f>SUM(G69:G71)</f>
        <v>11845000</v>
      </c>
      <c r="I73" s="14">
        <f>SUM(I69:I71)</f>
        <v>14806250</v>
      </c>
    </row>
    <row r="74" spans="2:9" ht="34" x14ac:dyDescent="0.2">
      <c r="B74" s="10" t="s">
        <v>57</v>
      </c>
      <c r="G74" s="14"/>
      <c r="H74" s="14">
        <f>I73-G73</f>
        <v>2961250</v>
      </c>
      <c r="I74" s="14" t="s">
        <v>13</v>
      </c>
    </row>
    <row r="76" spans="2:9" x14ac:dyDescent="0.2">
      <c r="B76" s="8" t="s">
        <v>60</v>
      </c>
    </row>
    <row r="77" spans="2:9" ht="51" x14ac:dyDescent="0.2">
      <c r="B77" s="9" t="s">
        <v>23</v>
      </c>
      <c r="C77" s="9" t="s">
        <v>63</v>
      </c>
      <c r="D77" s="10" t="s">
        <v>64</v>
      </c>
      <c r="E77" s="10" t="s">
        <v>61</v>
      </c>
      <c r="F77" s="10" t="s">
        <v>39</v>
      </c>
      <c r="G77" s="10" t="s">
        <v>41</v>
      </c>
      <c r="H77" s="10" t="s">
        <v>65</v>
      </c>
    </row>
    <row r="78" spans="2:9" x14ac:dyDescent="0.2">
      <c r="B78" s="9" t="s">
        <v>28</v>
      </c>
      <c r="C78" s="9">
        <v>2472000</v>
      </c>
      <c r="D78" s="11">
        <v>408600</v>
      </c>
      <c r="E78" s="7">
        <v>0.25</v>
      </c>
      <c r="F78" s="7">
        <v>0.1</v>
      </c>
      <c r="G78" s="7">
        <v>192</v>
      </c>
      <c r="H78" s="9">
        <f>D78*E78*F78*G78</f>
        <v>1961280</v>
      </c>
    </row>
    <row r="79" spans="2:9" x14ac:dyDescent="0.2">
      <c r="B79" s="9" t="s">
        <v>29</v>
      </c>
      <c r="C79" s="9">
        <v>8317250</v>
      </c>
      <c r="D79" s="11">
        <v>408600</v>
      </c>
      <c r="E79" s="7">
        <v>0.25</v>
      </c>
      <c r="F79" s="7">
        <v>0.38</v>
      </c>
      <c r="G79" s="7">
        <v>170</v>
      </c>
      <c r="H79" s="9">
        <f t="shared" ref="H79:H80" si="13">D79*E79*F79*G79</f>
        <v>6598890</v>
      </c>
    </row>
    <row r="80" spans="2:9" x14ac:dyDescent="0.2">
      <c r="B80" s="9" t="s">
        <v>30</v>
      </c>
      <c r="C80" s="9">
        <v>4017000</v>
      </c>
      <c r="D80" s="11">
        <v>408600</v>
      </c>
      <c r="E80" s="7">
        <v>0.25</v>
      </c>
      <c r="F80" s="7">
        <v>0.52</v>
      </c>
      <c r="G80" s="7">
        <v>60</v>
      </c>
      <c r="H80" s="9">
        <f t="shared" si="13"/>
        <v>3187080</v>
      </c>
    </row>
    <row r="81" spans="2:8" x14ac:dyDescent="0.2">
      <c r="C81" s="9"/>
      <c r="H81" s="9"/>
    </row>
    <row r="82" spans="2:8" ht="21" x14ac:dyDescent="0.2">
      <c r="B82" s="9" t="s">
        <v>5</v>
      </c>
      <c r="C82" s="14">
        <v>14806250</v>
      </c>
      <c r="H82" s="14">
        <f>SUM(H78:H80)</f>
        <v>11747250</v>
      </c>
    </row>
    <row r="83" spans="2:8" ht="34" x14ac:dyDescent="0.2">
      <c r="B83" s="10" t="s">
        <v>60</v>
      </c>
      <c r="D83" s="14">
        <f>H82-C82</f>
        <v>-3059000</v>
      </c>
      <c r="E83" s="14" t="s">
        <v>9</v>
      </c>
    </row>
    <row r="84" spans="2:8" ht="34" x14ac:dyDescent="0.2">
      <c r="B84" s="10" t="s">
        <v>66</v>
      </c>
      <c r="D84" s="14">
        <f>3059000-2961250</f>
        <v>97750</v>
      </c>
      <c r="E84" s="1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CD55-C872-D942-B66C-39E19E252F6C}">
  <dimension ref="B6:H60"/>
  <sheetViews>
    <sheetView topLeftCell="A17" workbookViewId="0">
      <selection activeCell="P48" sqref="P48"/>
    </sheetView>
  </sheetViews>
  <sheetFormatPr baseColWidth="10" defaultRowHeight="16" x14ac:dyDescent="0.2"/>
  <cols>
    <col min="1" max="1" width="10.83203125" style="7"/>
    <col min="2" max="2" width="18.5" style="7" customWidth="1"/>
    <col min="3" max="4" width="10.83203125" style="7"/>
    <col min="5" max="5" width="13" style="7" customWidth="1"/>
    <col min="6" max="6" width="13.6640625" style="7" customWidth="1"/>
    <col min="7" max="16384" width="10.83203125" style="7"/>
  </cols>
  <sheetData>
    <row r="6" spans="2:8" x14ac:dyDescent="0.2">
      <c r="B6" s="8" t="s">
        <v>25</v>
      </c>
      <c r="C6" s="9"/>
      <c r="D6" s="9"/>
      <c r="E6" s="9"/>
      <c r="F6" s="9"/>
      <c r="G6" s="9"/>
      <c r="H6" s="9"/>
    </row>
    <row r="7" spans="2:8" ht="51" x14ac:dyDescent="0.2">
      <c r="B7" s="9" t="s">
        <v>23</v>
      </c>
      <c r="C7" s="10" t="s">
        <v>46</v>
      </c>
      <c r="D7" s="10" t="s">
        <v>71</v>
      </c>
      <c r="E7" s="10" t="s">
        <v>72</v>
      </c>
      <c r="F7" s="10" t="s">
        <v>37</v>
      </c>
      <c r="G7" s="10" t="s">
        <v>26</v>
      </c>
      <c r="H7" s="10" t="s">
        <v>27</v>
      </c>
    </row>
    <row r="8" spans="2:8" x14ac:dyDescent="0.2">
      <c r="B8" s="9" t="s">
        <v>68</v>
      </c>
      <c r="C8" s="7">
        <v>9</v>
      </c>
      <c r="D8" s="7">
        <v>4.5999999999999996</v>
      </c>
      <c r="E8" s="7">
        <v>4.4000000000000004</v>
      </c>
      <c r="F8" s="16">
        <v>33750</v>
      </c>
      <c r="G8" s="9">
        <f>F8*E8</f>
        <v>148500</v>
      </c>
      <c r="H8" s="15">
        <f>G8/G12</f>
        <v>0.26586102719033233</v>
      </c>
    </row>
    <row r="9" spans="2:8" x14ac:dyDescent="0.2">
      <c r="B9" s="9" t="s">
        <v>69</v>
      </c>
      <c r="C9" s="7">
        <v>9</v>
      </c>
      <c r="D9" s="7">
        <v>3.25</v>
      </c>
      <c r="E9" s="7">
        <v>5.75</v>
      </c>
      <c r="F9" s="16">
        <v>56250</v>
      </c>
      <c r="G9" s="9">
        <f t="shared" ref="G9:G10" si="0">F9*E9</f>
        <v>323437.5</v>
      </c>
      <c r="H9" s="15">
        <f>G9/G12</f>
        <v>0.57905337361530718</v>
      </c>
    </row>
    <row r="10" spans="2:8" x14ac:dyDescent="0.2">
      <c r="B10" s="9" t="s">
        <v>70</v>
      </c>
      <c r="C10" s="7">
        <v>9</v>
      </c>
      <c r="D10" s="7">
        <v>5.15</v>
      </c>
      <c r="E10" s="7">
        <v>3.85</v>
      </c>
      <c r="F10" s="16">
        <v>22500</v>
      </c>
      <c r="G10" s="9">
        <f t="shared" si="0"/>
        <v>86625</v>
      </c>
      <c r="H10" s="15">
        <f>G10/G12</f>
        <v>0.15508559919436052</v>
      </c>
    </row>
    <row r="11" spans="2:8" x14ac:dyDescent="0.2">
      <c r="B11" s="9"/>
      <c r="F11" s="9"/>
      <c r="G11" s="9"/>
      <c r="H11" s="9"/>
    </row>
    <row r="12" spans="2:8" ht="21" x14ac:dyDescent="0.2">
      <c r="B12" s="9" t="s">
        <v>5</v>
      </c>
      <c r="C12" s="7">
        <f>SUM(C8:C10)</f>
        <v>27</v>
      </c>
      <c r="D12" s="7">
        <f t="shared" ref="D12:H12" si="1">SUM(D8:D10)</f>
        <v>13</v>
      </c>
      <c r="E12" s="7">
        <f t="shared" si="1"/>
        <v>14</v>
      </c>
      <c r="F12" s="14">
        <f t="shared" si="1"/>
        <v>112500</v>
      </c>
      <c r="G12" s="14">
        <f t="shared" si="1"/>
        <v>558562.5</v>
      </c>
      <c r="H12" s="19">
        <f>SUM(H8:H10)</f>
        <v>1</v>
      </c>
    </row>
    <row r="14" spans="2:8" x14ac:dyDescent="0.2">
      <c r="B14" s="8" t="s">
        <v>31</v>
      </c>
    </row>
    <row r="15" spans="2:8" ht="51" x14ac:dyDescent="0.2">
      <c r="B15" s="9" t="s">
        <v>23</v>
      </c>
      <c r="C15" s="10" t="s">
        <v>45</v>
      </c>
      <c r="D15" s="10" t="s">
        <v>73</v>
      </c>
      <c r="E15" s="10" t="s">
        <v>74</v>
      </c>
      <c r="F15" s="10" t="s">
        <v>38</v>
      </c>
      <c r="G15" s="10" t="s">
        <v>32</v>
      </c>
      <c r="H15" s="10" t="s">
        <v>33</v>
      </c>
    </row>
    <row r="16" spans="2:8" x14ac:dyDescent="0.2">
      <c r="B16" s="9" t="s">
        <v>68</v>
      </c>
      <c r="C16" s="7">
        <v>9</v>
      </c>
      <c r="D16" s="7">
        <v>4.8</v>
      </c>
      <c r="E16" s="7">
        <v>4.2</v>
      </c>
      <c r="F16" s="16">
        <v>35000</v>
      </c>
      <c r="G16" s="9">
        <f>F16*E16</f>
        <v>147000</v>
      </c>
      <c r="H16" s="15">
        <f>G16/G20</f>
        <v>0.30122950819672129</v>
      </c>
    </row>
    <row r="17" spans="2:8" x14ac:dyDescent="0.2">
      <c r="B17" s="9" t="s">
        <v>69</v>
      </c>
      <c r="C17" s="7">
        <v>9</v>
      </c>
      <c r="D17" s="7">
        <v>3.2</v>
      </c>
      <c r="E17" s="7">
        <v>5.8</v>
      </c>
      <c r="F17" s="16">
        <v>45000</v>
      </c>
      <c r="G17" s="9">
        <f t="shared" ref="G17:G18" si="2">F17*E17</f>
        <v>261000</v>
      </c>
      <c r="H17" s="15">
        <f>G17/G20</f>
        <v>0.5348360655737705</v>
      </c>
    </row>
    <row r="18" spans="2:8" x14ac:dyDescent="0.2">
      <c r="B18" s="9" t="s">
        <v>70</v>
      </c>
      <c r="C18" s="7">
        <v>9</v>
      </c>
      <c r="D18" s="7">
        <v>5</v>
      </c>
      <c r="E18" s="7">
        <v>4</v>
      </c>
      <c r="F18" s="16">
        <v>20000</v>
      </c>
      <c r="G18" s="9">
        <f t="shared" si="2"/>
        <v>80000</v>
      </c>
      <c r="H18" s="15">
        <f>G18/G20</f>
        <v>0.16393442622950818</v>
      </c>
    </row>
    <row r="19" spans="2:8" x14ac:dyDescent="0.2">
      <c r="B19" s="9"/>
      <c r="F19" s="9"/>
      <c r="G19" s="9"/>
      <c r="H19" s="9"/>
    </row>
    <row r="20" spans="2:8" ht="21" x14ac:dyDescent="0.2">
      <c r="B20" s="9" t="s">
        <v>5</v>
      </c>
      <c r="C20" s="7">
        <f>SUM(C16:C18)</f>
        <v>27</v>
      </c>
      <c r="D20" s="7">
        <f t="shared" ref="D20:G20" si="3">SUM(D16:D18)</f>
        <v>13</v>
      </c>
      <c r="E20" s="7">
        <f t="shared" si="3"/>
        <v>14</v>
      </c>
      <c r="F20" s="14">
        <f t="shared" si="3"/>
        <v>100000</v>
      </c>
      <c r="G20" s="14">
        <f t="shared" si="3"/>
        <v>488000</v>
      </c>
      <c r="H20" s="19">
        <f>SUM(H16:H18)</f>
        <v>1</v>
      </c>
    </row>
    <row r="22" spans="2:8" x14ac:dyDescent="0.2">
      <c r="B22" s="8" t="s">
        <v>34</v>
      </c>
    </row>
    <row r="23" spans="2:8" ht="51" x14ac:dyDescent="0.2">
      <c r="B23" s="9" t="s">
        <v>23</v>
      </c>
      <c r="D23" s="10" t="s">
        <v>37</v>
      </c>
      <c r="F23" s="10" t="s">
        <v>35</v>
      </c>
    </row>
    <row r="24" spans="2:8" x14ac:dyDescent="0.2">
      <c r="B24" s="9" t="s">
        <v>68</v>
      </c>
      <c r="D24" s="16">
        <v>33750</v>
      </c>
      <c r="F24" s="15">
        <f>D24/D28</f>
        <v>0.3</v>
      </c>
    </row>
    <row r="25" spans="2:8" x14ac:dyDescent="0.2">
      <c r="B25" s="9" t="s">
        <v>69</v>
      </c>
      <c r="D25" s="16">
        <v>56250</v>
      </c>
      <c r="F25" s="15">
        <f>D25/D28</f>
        <v>0.5</v>
      </c>
    </row>
    <row r="26" spans="2:8" x14ac:dyDescent="0.2">
      <c r="B26" s="9" t="s">
        <v>70</v>
      </c>
      <c r="D26" s="16">
        <v>22500</v>
      </c>
      <c r="F26" s="15">
        <f>D26/D28</f>
        <v>0.2</v>
      </c>
    </row>
    <row r="27" spans="2:8" x14ac:dyDescent="0.2">
      <c r="B27" s="9"/>
      <c r="D27" s="9"/>
      <c r="F27" s="9"/>
    </row>
    <row r="28" spans="2:8" ht="21" x14ac:dyDescent="0.2">
      <c r="B28" s="9" t="s">
        <v>5</v>
      </c>
      <c r="D28" s="14">
        <f t="shared" ref="D28" si="4">SUM(D24:D26)</f>
        <v>112500</v>
      </c>
      <c r="F28" s="19">
        <f>SUM(F24:F26)</f>
        <v>1</v>
      </c>
    </row>
    <row r="29" spans="2:8" x14ac:dyDescent="0.2">
      <c r="F29" s="9"/>
    </row>
    <row r="30" spans="2:8" x14ac:dyDescent="0.2">
      <c r="B30" s="8" t="s">
        <v>36</v>
      </c>
      <c r="F30" s="9"/>
    </row>
    <row r="31" spans="2:8" ht="51" x14ac:dyDescent="0.2">
      <c r="B31" s="9" t="s">
        <v>23</v>
      </c>
      <c r="D31" s="10" t="s">
        <v>38</v>
      </c>
      <c r="F31" s="10" t="s">
        <v>39</v>
      </c>
    </row>
    <row r="32" spans="2:8" x14ac:dyDescent="0.2">
      <c r="B32" s="9" t="s">
        <v>68</v>
      </c>
      <c r="D32" s="16">
        <v>35000</v>
      </c>
      <c r="F32" s="15">
        <f>D32/D36</f>
        <v>0.35</v>
      </c>
    </row>
    <row r="33" spans="2:8" x14ac:dyDescent="0.2">
      <c r="B33" s="9" t="s">
        <v>69</v>
      </c>
      <c r="D33" s="16">
        <v>45000</v>
      </c>
      <c r="F33" s="15">
        <f>D33/D36</f>
        <v>0.45</v>
      </c>
    </row>
    <row r="34" spans="2:8" x14ac:dyDescent="0.2">
      <c r="B34" s="9" t="s">
        <v>70</v>
      </c>
      <c r="D34" s="16">
        <v>20000</v>
      </c>
      <c r="F34" s="15">
        <f>D34/D36</f>
        <v>0.2</v>
      </c>
    </row>
    <row r="35" spans="2:8" x14ac:dyDescent="0.2">
      <c r="B35" s="9"/>
      <c r="D35" s="9"/>
      <c r="F35" s="9"/>
    </row>
    <row r="36" spans="2:8" ht="21" x14ac:dyDescent="0.2">
      <c r="B36" s="9" t="s">
        <v>5</v>
      </c>
      <c r="D36" s="14">
        <f t="shared" ref="D36" si="5">SUM(D32:D34)</f>
        <v>100000</v>
      </c>
      <c r="F36" s="19">
        <f>SUM(F32:F34)</f>
        <v>1</v>
      </c>
    </row>
    <row r="38" spans="2:8" x14ac:dyDescent="0.2">
      <c r="B38" s="8" t="s">
        <v>40</v>
      </c>
    </row>
    <row r="39" spans="2:8" ht="51" x14ac:dyDescent="0.2">
      <c r="B39" s="9" t="s">
        <v>23</v>
      </c>
      <c r="C39" s="10" t="s">
        <v>37</v>
      </c>
      <c r="D39" s="10" t="s">
        <v>38</v>
      </c>
      <c r="E39" s="10" t="s">
        <v>41</v>
      </c>
      <c r="F39" s="10" t="s">
        <v>47</v>
      </c>
    </row>
    <row r="40" spans="2:8" ht="21" x14ac:dyDescent="0.2">
      <c r="B40" s="9" t="s">
        <v>68</v>
      </c>
      <c r="C40" s="16">
        <v>33750</v>
      </c>
      <c r="D40" s="16">
        <v>35000</v>
      </c>
      <c r="E40" s="7">
        <v>4.2</v>
      </c>
      <c r="F40" s="14">
        <f>(C40-D40)*E40</f>
        <v>-5250</v>
      </c>
      <c r="G40" s="14" t="s">
        <v>13</v>
      </c>
    </row>
    <row r="41" spans="2:8" ht="21" x14ac:dyDescent="0.2">
      <c r="B41" s="9" t="s">
        <v>69</v>
      </c>
      <c r="C41" s="16">
        <v>56250</v>
      </c>
      <c r="D41" s="16">
        <v>45000</v>
      </c>
      <c r="E41" s="7">
        <v>5.8</v>
      </c>
      <c r="F41" s="14">
        <f>(C41-D41)*E41</f>
        <v>65250</v>
      </c>
      <c r="G41" s="14" t="s">
        <v>9</v>
      </c>
    </row>
    <row r="42" spans="2:8" ht="21" x14ac:dyDescent="0.2">
      <c r="B42" s="9" t="s">
        <v>70</v>
      </c>
      <c r="C42" s="16">
        <v>22500</v>
      </c>
      <c r="D42" s="16">
        <v>20000</v>
      </c>
      <c r="E42" s="7">
        <v>4</v>
      </c>
      <c r="F42" s="14">
        <f>(C42-D42)*E42</f>
        <v>10000</v>
      </c>
      <c r="G42" s="14" t="s">
        <v>9</v>
      </c>
    </row>
    <row r="43" spans="2:8" ht="21" x14ac:dyDescent="0.2">
      <c r="B43" s="9"/>
      <c r="C43" s="9"/>
      <c r="D43" s="9"/>
      <c r="F43" s="9"/>
      <c r="G43" s="14"/>
    </row>
    <row r="44" spans="2:8" ht="21" x14ac:dyDescent="0.2">
      <c r="B44" s="9" t="s">
        <v>5</v>
      </c>
      <c r="C44" s="14">
        <f t="shared" ref="C44:D44" si="6">SUM(C40:C42)</f>
        <v>112500</v>
      </c>
      <c r="D44" s="14">
        <f t="shared" si="6"/>
        <v>100000</v>
      </c>
      <c r="E44" s="11">
        <f>SUM(E40:E42)</f>
        <v>14</v>
      </c>
      <c r="F44" s="18">
        <f>SUM(F40:F42)</f>
        <v>70000</v>
      </c>
      <c r="G44" s="14" t="s">
        <v>9</v>
      </c>
    </row>
    <row r="46" spans="2:8" x14ac:dyDescent="0.2">
      <c r="B46" s="8" t="s">
        <v>48</v>
      </c>
    </row>
    <row r="47" spans="2:8" ht="68" x14ac:dyDescent="0.2">
      <c r="B47" s="9" t="s">
        <v>23</v>
      </c>
      <c r="C47" s="10" t="s">
        <v>49</v>
      </c>
      <c r="D47" s="10" t="s">
        <v>35</v>
      </c>
      <c r="E47" s="10" t="s">
        <v>39</v>
      </c>
      <c r="F47" s="10" t="s">
        <v>41</v>
      </c>
      <c r="G47" s="10" t="s">
        <v>50</v>
      </c>
    </row>
    <row r="48" spans="2:8" ht="21" x14ac:dyDescent="0.2">
      <c r="B48" s="9" t="s">
        <v>68</v>
      </c>
      <c r="C48" s="11">
        <v>112500</v>
      </c>
      <c r="D48" s="7">
        <v>0.3</v>
      </c>
      <c r="E48" s="7">
        <v>0.35</v>
      </c>
      <c r="F48" s="7">
        <v>4.2</v>
      </c>
      <c r="G48" s="14">
        <f>C48*(D48-E48)*F48</f>
        <v>-23624.999999999996</v>
      </c>
      <c r="H48" s="14" t="s">
        <v>13</v>
      </c>
    </row>
    <row r="49" spans="2:8" ht="21" x14ac:dyDescent="0.2">
      <c r="B49" s="9" t="s">
        <v>69</v>
      </c>
      <c r="C49" s="11">
        <v>112500</v>
      </c>
      <c r="D49" s="7">
        <v>0.5</v>
      </c>
      <c r="E49" s="7">
        <v>0.45</v>
      </c>
      <c r="F49" s="7">
        <v>5.8</v>
      </c>
      <c r="G49" s="14">
        <f t="shared" ref="G49:G50" si="7">C49*(D49-E49)*F49</f>
        <v>32624.999999999993</v>
      </c>
      <c r="H49" s="14" t="s">
        <v>9</v>
      </c>
    </row>
    <row r="50" spans="2:8" ht="21" x14ac:dyDescent="0.2">
      <c r="B50" s="9" t="s">
        <v>70</v>
      </c>
      <c r="C50" s="11">
        <v>112500</v>
      </c>
      <c r="D50" s="7">
        <v>0.2</v>
      </c>
      <c r="E50" s="7">
        <v>0.2</v>
      </c>
      <c r="F50" s="7">
        <v>4</v>
      </c>
      <c r="G50" s="14">
        <f t="shared" si="7"/>
        <v>0</v>
      </c>
      <c r="H50" s="14"/>
    </row>
    <row r="51" spans="2:8" ht="21" x14ac:dyDescent="0.2">
      <c r="B51" s="9"/>
      <c r="G51" s="17"/>
      <c r="H51" s="17"/>
    </row>
    <row r="52" spans="2:8" ht="21" x14ac:dyDescent="0.2">
      <c r="B52" s="9" t="s">
        <v>5</v>
      </c>
      <c r="G52" s="14">
        <f>SUM(G48:G49)</f>
        <v>8999.9999999999964</v>
      </c>
      <c r="H52" s="14" t="s">
        <v>9</v>
      </c>
    </row>
    <row r="54" spans="2:8" x14ac:dyDescent="0.2">
      <c r="B54" s="8" t="s">
        <v>67</v>
      </c>
    </row>
    <row r="55" spans="2:8" ht="68" x14ac:dyDescent="0.2">
      <c r="B55" s="9" t="s">
        <v>23</v>
      </c>
      <c r="C55" s="10" t="s">
        <v>49</v>
      </c>
      <c r="D55" s="10" t="s">
        <v>51</v>
      </c>
      <c r="E55" s="10" t="s">
        <v>39</v>
      </c>
      <c r="F55" s="10" t="s">
        <v>41</v>
      </c>
      <c r="G55" s="10" t="s">
        <v>52</v>
      </c>
    </row>
    <row r="56" spans="2:8" ht="21" x14ac:dyDescent="0.2">
      <c r="B56" s="9" t="s">
        <v>68</v>
      </c>
      <c r="C56" s="11">
        <v>112500</v>
      </c>
      <c r="D56" s="7">
        <v>100000</v>
      </c>
      <c r="E56" s="7">
        <v>0.35</v>
      </c>
      <c r="F56" s="7">
        <v>4.2</v>
      </c>
      <c r="G56" s="14">
        <f>(C56-D56)*E56*F56</f>
        <v>18375</v>
      </c>
      <c r="H56" s="14" t="s">
        <v>9</v>
      </c>
    </row>
    <row r="57" spans="2:8" ht="21" x14ac:dyDescent="0.2">
      <c r="B57" s="9" t="s">
        <v>69</v>
      </c>
      <c r="C57" s="11">
        <v>112500</v>
      </c>
      <c r="D57" s="7">
        <v>100000</v>
      </c>
      <c r="E57" s="7">
        <v>0.45</v>
      </c>
      <c r="F57" s="7">
        <v>5.8</v>
      </c>
      <c r="G57" s="14">
        <f t="shared" ref="G57:G58" si="8">(C57-D57)*E57*F57</f>
        <v>32625</v>
      </c>
      <c r="H57" s="14" t="s">
        <v>9</v>
      </c>
    </row>
    <row r="58" spans="2:8" ht="21" x14ac:dyDescent="0.2">
      <c r="B58" s="9" t="s">
        <v>70</v>
      </c>
      <c r="C58" s="11">
        <v>112500</v>
      </c>
      <c r="D58" s="7">
        <v>100000</v>
      </c>
      <c r="E58" s="7">
        <v>0.2</v>
      </c>
      <c r="F58" s="7">
        <v>4</v>
      </c>
      <c r="G58" s="14">
        <f t="shared" si="8"/>
        <v>10000</v>
      </c>
      <c r="H58" s="14" t="s">
        <v>9</v>
      </c>
    </row>
    <row r="59" spans="2:8" ht="21" x14ac:dyDescent="0.2">
      <c r="B59" s="9"/>
      <c r="G59" s="14"/>
      <c r="H59" s="14"/>
    </row>
    <row r="60" spans="2:8" ht="21" x14ac:dyDescent="0.2">
      <c r="B60" s="9" t="s">
        <v>5</v>
      </c>
      <c r="G60" s="14">
        <f>SUM(G56:G58)</f>
        <v>61000</v>
      </c>
      <c r="H60" s="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HW3</vt:lpstr>
      <vt:lpstr>HW4_Q6</vt:lpstr>
      <vt:lpstr>HW4_Q7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Angati</dc:creator>
  <cp:lastModifiedBy>Jahnavi Angati</cp:lastModifiedBy>
  <dcterms:created xsi:type="dcterms:W3CDTF">2023-10-07T01:00:28Z</dcterms:created>
  <dcterms:modified xsi:type="dcterms:W3CDTF">2023-10-07T04:11:23Z</dcterms:modified>
</cp:coreProperties>
</file>