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jahnaviangati/Downloads/"/>
    </mc:Choice>
  </mc:AlternateContent>
  <xr:revisionPtr revIDLastSave="0" documentId="13_ncr:1_{0E9C56D2-6822-694B-B233-220A843C5CF6}" xr6:coauthVersionLast="47" xr6:coauthVersionMax="47" xr10:uidLastSave="{00000000-0000-0000-0000-000000000000}"/>
  <bookViews>
    <workbookView xWindow="0" yWindow="780" windowWidth="29040" windowHeight="15840" firstSheet="1" activeTab="5" xr2:uid="{00000000-000D-0000-FFFF-FFFF00000000}"/>
  </bookViews>
  <sheets>
    <sheet name="Company Overview" sheetId="17" r:id="rId1"/>
    <sheet name="BS and IS" sheetId="18" r:id="rId2"/>
    <sheet name="Cash Flow and Cash Collection" sheetId="19" r:id="rId3"/>
    <sheet name="Decisions" sheetId="20" r:id="rId4"/>
    <sheet name="Stage 1 NPVs" sheetId="1" r:id="rId5"/>
    <sheet name="Dashboard" sheetId="21" r:id="rId6"/>
    <sheet name="Stage 2 NPVs" sheetId="5" r:id="rId7"/>
    <sheet name="Stage 3 NPVs" sheetId="8" r:id="rId8"/>
    <sheet name="End BS and IS" sheetId="22"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2" l="1"/>
  <c r="I11" i="22"/>
  <c r="G11" i="22"/>
  <c r="R11" i="22"/>
  <c r="S11" i="22"/>
  <c r="R9" i="22"/>
  <c r="S9" i="22"/>
  <c r="Q11" i="22"/>
  <c r="Q9" i="22"/>
  <c r="G22" i="22"/>
  <c r="H20" i="22"/>
  <c r="I20" i="22"/>
  <c r="G20" i="22"/>
  <c r="Q16" i="8"/>
  <c r="Q15" i="8"/>
  <c r="K57" i="1"/>
  <c r="B57" i="1"/>
  <c r="K21" i="1"/>
  <c r="B21" i="1"/>
  <c r="Q16" i="1"/>
  <c r="Q15" i="1"/>
  <c r="H16" i="1"/>
  <c r="D31" i="5"/>
  <c r="E31" i="5"/>
  <c r="C31" i="5"/>
  <c r="D31" i="8"/>
  <c r="E31" i="8"/>
  <c r="C31" i="8"/>
  <c r="B57" i="8"/>
  <c r="H52" i="8"/>
  <c r="H51" i="8"/>
  <c r="K21" i="8"/>
  <c r="B21" i="8"/>
  <c r="H16" i="8"/>
  <c r="H15" i="8"/>
  <c r="Q52" i="1"/>
  <c r="Q51" i="1"/>
  <c r="H52" i="1"/>
  <c r="H51" i="1"/>
  <c r="H15" i="1"/>
  <c r="K21" i="5"/>
  <c r="H52" i="5"/>
  <c r="H51" i="5"/>
  <c r="B57" i="5"/>
  <c r="B21" i="5"/>
  <c r="Q16" i="5"/>
  <c r="Q15" i="5"/>
  <c r="H16" i="5"/>
  <c r="H15" i="5"/>
  <c r="Q45" i="17" l="1"/>
  <c r="E64" i="8" l="1"/>
  <c r="D64" i="8"/>
  <c r="C64" i="8"/>
  <c r="C65" i="8" s="1"/>
  <c r="C67" i="8" s="1"/>
  <c r="B64" i="8"/>
  <c r="D52" i="8"/>
  <c r="E52" i="8"/>
  <c r="C52" i="8"/>
  <c r="N28" i="8"/>
  <c r="N29" i="8" s="1"/>
  <c r="M28" i="8"/>
  <c r="L28" i="8"/>
  <c r="L29" i="8" s="1"/>
  <c r="K28" i="8"/>
  <c r="N16" i="8"/>
  <c r="M16" i="8"/>
  <c r="L16" i="8"/>
  <c r="E28" i="8"/>
  <c r="D28" i="8"/>
  <c r="D29" i="8" s="1"/>
  <c r="D17" i="8" s="1"/>
  <c r="C28" i="8"/>
  <c r="C29" i="8" s="1"/>
  <c r="C17" i="8" s="1"/>
  <c r="B28" i="8"/>
  <c r="C16" i="8"/>
  <c r="C18" i="8" s="1"/>
  <c r="C20" i="8" s="1"/>
  <c r="D16" i="8"/>
  <c r="D18" i="8" s="1"/>
  <c r="D20" i="8" s="1"/>
  <c r="E16" i="8"/>
  <c r="D52" i="5"/>
  <c r="E52" i="5"/>
  <c r="F52" i="5"/>
  <c r="F64" i="5"/>
  <c r="F65" i="5" s="1"/>
  <c r="F53" i="5" s="1"/>
  <c r="E64" i="5"/>
  <c r="D64" i="5"/>
  <c r="E65" i="5" s="1"/>
  <c r="E67" i="5" s="1"/>
  <c r="C64" i="5"/>
  <c r="C65" i="5" s="1"/>
  <c r="C53" i="5" s="1"/>
  <c r="B64" i="5"/>
  <c r="C52" i="5"/>
  <c r="L16" i="5"/>
  <c r="O28" i="5"/>
  <c r="N28" i="5"/>
  <c r="N29" i="5" s="1"/>
  <c r="N31" i="5" s="1"/>
  <c r="M28" i="5"/>
  <c r="L28" i="5"/>
  <c r="L29" i="5" s="1"/>
  <c r="L31" i="5" s="1"/>
  <c r="K28" i="5"/>
  <c r="O15" i="5"/>
  <c r="O16" i="5" s="1"/>
  <c r="N15" i="5"/>
  <c r="N16" i="5" s="1"/>
  <c r="M15" i="5"/>
  <c r="M16" i="5" s="1"/>
  <c r="L15" i="5"/>
  <c r="D16" i="5"/>
  <c r="E16" i="5"/>
  <c r="F16" i="5"/>
  <c r="C16" i="5"/>
  <c r="F28" i="5"/>
  <c r="F29" i="5" s="1"/>
  <c r="F17" i="5" s="1"/>
  <c r="E28" i="5"/>
  <c r="D28" i="5"/>
  <c r="C28" i="5"/>
  <c r="C29" i="5" s="1"/>
  <c r="B28" i="5"/>
  <c r="O64" i="1"/>
  <c r="O65" i="1" s="1"/>
  <c r="N64" i="1"/>
  <c r="M64" i="1"/>
  <c r="M65" i="1" s="1"/>
  <c r="L64" i="1"/>
  <c r="L65" i="1" s="1"/>
  <c r="K64" i="1"/>
  <c r="F64" i="1"/>
  <c r="F65" i="1" s="1"/>
  <c r="E64" i="1"/>
  <c r="E65" i="1" s="1"/>
  <c r="D64" i="1"/>
  <c r="C64" i="1"/>
  <c r="L17" i="1"/>
  <c r="O29" i="1"/>
  <c r="O17" i="1" s="1"/>
  <c r="O28" i="1"/>
  <c r="N28" i="1"/>
  <c r="M28" i="1"/>
  <c r="M29" i="1" s="1"/>
  <c r="M17" i="1" s="1"/>
  <c r="L28" i="1"/>
  <c r="L29" i="1" s="1"/>
  <c r="K28" i="1"/>
  <c r="M16" i="1"/>
  <c r="N16" i="1"/>
  <c r="O16" i="1"/>
  <c r="O18" i="1" s="1"/>
  <c r="O19" i="1" s="1"/>
  <c r="L16" i="1"/>
  <c r="L18" i="1" s="1"/>
  <c r="M18" i="5" l="1"/>
  <c r="F18" i="5"/>
  <c r="M18" i="1"/>
  <c r="D18" i="5"/>
  <c r="D20" i="5" s="1"/>
  <c r="D29" i="5"/>
  <c r="D17" i="5" s="1"/>
  <c r="D65" i="8"/>
  <c r="E29" i="5"/>
  <c r="E17" i="5" s="1"/>
  <c r="M29" i="8"/>
  <c r="M17" i="8" s="1"/>
  <c r="M18" i="8" s="1"/>
  <c r="M20" i="8" s="1"/>
  <c r="E65" i="8"/>
  <c r="N29" i="1"/>
  <c r="N17" i="1" s="1"/>
  <c r="N18" i="1" s="1"/>
  <c r="C53" i="8"/>
  <c r="C54" i="8" s="1"/>
  <c r="C56" i="8" s="1"/>
  <c r="N65" i="1"/>
  <c r="E18" i="5"/>
  <c r="M29" i="5"/>
  <c r="M31" i="5" s="1"/>
  <c r="D65" i="1"/>
  <c r="O29" i="5"/>
  <c r="E53" i="5"/>
  <c r="E54" i="5" s="1"/>
  <c r="E56" i="5" s="1"/>
  <c r="E29" i="8"/>
  <c r="E17" i="8" s="1"/>
  <c r="E18" i="8" s="1"/>
  <c r="E19" i="8" s="1"/>
  <c r="E20" i="8" s="1"/>
  <c r="L17" i="8"/>
  <c r="L18" i="8" s="1"/>
  <c r="L20" i="8" s="1"/>
  <c r="N17" i="8"/>
  <c r="N18" i="8" s="1"/>
  <c r="D65" i="5"/>
  <c r="F54" i="5"/>
  <c r="M17" i="5"/>
  <c r="N17" i="5"/>
  <c r="N18" i="5" s="1"/>
  <c r="N20" i="5" s="1"/>
  <c r="E20" i="5"/>
  <c r="C67" i="5"/>
  <c r="C54" i="5" s="1"/>
  <c r="C56" i="5" s="1"/>
  <c r="C17" i="5"/>
  <c r="C18" i="5" s="1"/>
  <c r="C20" i="5" s="1"/>
  <c r="O17" i="5"/>
  <c r="L17" i="5"/>
  <c r="L18" i="5" s="1"/>
  <c r="L20" i="5" s="1"/>
  <c r="E67" i="8" l="1"/>
  <c r="E53" i="8"/>
  <c r="E54" i="8" s="1"/>
  <c r="E55" i="8" s="1"/>
  <c r="D53" i="5"/>
  <c r="D54" i="5" s="1"/>
  <c r="D56" i="5" s="1"/>
  <c r="D67" i="5"/>
  <c r="O18" i="5"/>
  <c r="O19" i="5" s="1"/>
  <c r="O20" i="5" s="1"/>
  <c r="D67" i="8"/>
  <c r="D53" i="8"/>
  <c r="D54" i="8" s="1"/>
  <c r="D56" i="8" s="1"/>
  <c r="M20" i="5"/>
  <c r="N19" i="8"/>
  <c r="N20" i="8" s="1"/>
  <c r="F19" i="5"/>
  <c r="F20" i="5" s="1"/>
  <c r="F55" i="5"/>
  <c r="F56" i="5" s="1"/>
  <c r="E56" i="8" l="1"/>
  <c r="O52" i="1"/>
  <c r="N52" i="1"/>
  <c r="M52" i="1"/>
  <c r="L52" i="1"/>
  <c r="E53" i="1"/>
  <c r="D53" i="1"/>
  <c r="C67" i="1"/>
  <c r="B64" i="1"/>
  <c r="C65" i="1" s="1"/>
  <c r="F52" i="1"/>
  <c r="E52" i="1"/>
  <c r="D52" i="1"/>
  <c r="C52" i="1"/>
  <c r="D16" i="1"/>
  <c r="E16" i="1"/>
  <c r="F16" i="1"/>
  <c r="C16" i="1"/>
  <c r="E54" i="1" l="1"/>
  <c r="E56" i="1" s="1"/>
  <c r="D54" i="1"/>
  <c r="D56" i="1" s="1"/>
  <c r="F53" i="1"/>
  <c r="M20" i="1"/>
  <c r="N20" i="1"/>
  <c r="M53" i="1"/>
  <c r="M54" i="1" s="1"/>
  <c r="M56" i="1" s="1"/>
  <c r="N53" i="1"/>
  <c r="N54" i="1" s="1"/>
  <c r="N56" i="1" s="1"/>
  <c r="O53" i="1"/>
  <c r="O54" i="1" s="1"/>
  <c r="L67" i="1"/>
  <c r="L53" i="1"/>
  <c r="L54" i="1"/>
  <c r="L56" i="1" s="1"/>
  <c r="F54" i="1"/>
  <c r="C53" i="1"/>
  <c r="C54" i="1" s="1"/>
  <c r="C56" i="1" s="1"/>
  <c r="L31" i="1"/>
  <c r="L20" i="1" s="1"/>
  <c r="O20" i="1"/>
  <c r="F28" i="1"/>
  <c r="E28" i="1"/>
  <c r="D28" i="1"/>
  <c r="C28" i="1"/>
  <c r="B28" i="1"/>
  <c r="O55" i="1" l="1"/>
  <c r="O56" i="1" s="1"/>
  <c r="F55" i="1"/>
  <c r="F56" i="1" s="1"/>
  <c r="C29" i="1"/>
  <c r="C31" i="1" s="1"/>
  <c r="F29" i="1"/>
  <c r="F17" i="1" s="1"/>
  <c r="F18" i="1" s="1"/>
  <c r="F19" i="1" s="1"/>
  <c r="D29" i="1"/>
  <c r="D17" i="1" s="1"/>
  <c r="D18" i="1" s="1"/>
  <c r="D20" i="1" s="1"/>
  <c r="E29" i="1"/>
  <c r="E17" i="1" s="1"/>
  <c r="E18" i="1"/>
  <c r="E20" i="1" s="1"/>
  <c r="C17" i="1" l="1"/>
  <c r="C18" i="1" s="1"/>
  <c r="C20" i="1" s="1"/>
  <c r="F20" i="1"/>
</calcChain>
</file>

<file path=xl/sharedStrings.xml><?xml version="1.0" encoding="utf-8"?>
<sst xmlns="http://schemas.openxmlformats.org/spreadsheetml/2006/main" count="533" uniqueCount="198">
  <si>
    <t>Post 2015</t>
  </si>
  <si>
    <t>Incremental Summary Income Statement ($ in thousands)</t>
  </si>
  <si>
    <t>Sales</t>
  </si>
  <si>
    <t>Cost of Sales</t>
  </si>
  <si>
    <t>EBIT</t>
  </si>
  <si>
    <t>Incremental Balance Sheet ($ in thousands)</t>
  </si>
  <si>
    <t>Accounts Receivable</t>
  </si>
  <si>
    <t>Inventories</t>
  </si>
  <si>
    <t>Accounts Payable</t>
  </si>
  <si>
    <t>EBIT * (1-T)</t>
  </si>
  <si>
    <t>SNC tax rate</t>
  </si>
  <si>
    <t>SNC WACC</t>
  </si>
  <si>
    <t>Increase in wc</t>
  </si>
  <si>
    <t>less increase in wc</t>
  </si>
  <si>
    <t>FCF</t>
  </si>
  <si>
    <t>Terminal Value</t>
  </si>
  <si>
    <t>FCF with Terminal</t>
  </si>
  <si>
    <t>working cap</t>
  </si>
  <si>
    <t>NPV</t>
  </si>
  <si>
    <t>Assumptions</t>
  </si>
  <si>
    <t>Depreciation offsets CAPEX dollar for dollar</t>
  </si>
  <si>
    <t>All projects continue on forever</t>
  </si>
  <si>
    <t>SNC terminal growth rate, g</t>
  </si>
  <si>
    <t>Post 2018</t>
  </si>
  <si>
    <t>Year</t>
  </si>
  <si>
    <t>increase working cap to sales, percentage</t>
  </si>
  <si>
    <t>You are the CEO and founder.  What are total revenues or sales at your company and how have sales been growing?</t>
  </si>
  <si>
    <t>What sorts of products do you sell and how or where do you make those sales?</t>
  </si>
  <si>
    <t>In millions, how much credit or debt are you permitted and where do you get that credit? What rate of interest do you pay?</t>
  </si>
  <si>
    <t>Balance Sheet</t>
  </si>
  <si>
    <t>(data in thousands of dollars)</t>
  </si>
  <si>
    <t>Minimum Cash Requirement</t>
  </si>
  <si>
    <t>Cash &amp; Equivalents (Shortfall)*</t>
  </si>
  <si>
    <t>Other CA</t>
  </si>
  <si>
    <t>Total Current Assets</t>
  </si>
  <si>
    <t>Net PP&amp;E</t>
  </si>
  <si>
    <t>Other FA</t>
  </si>
  <si>
    <t>Total Assets</t>
  </si>
  <si>
    <t>Accrued Expenses</t>
  </si>
  <si>
    <t>Total Current Liabilities</t>
  </si>
  <si>
    <t>Amount Borrowed from Credit Line</t>
  </si>
  <si>
    <t>Total Liabilities</t>
  </si>
  <si>
    <t>Common Stock</t>
  </si>
  <si>
    <t>Retained Earnings</t>
  </si>
  <si>
    <t>Total Stockholder's Equity</t>
  </si>
  <si>
    <t>Total Liabilities &amp; Equity</t>
  </si>
  <si>
    <t>Accounts Receivable plus Inventories</t>
  </si>
  <si>
    <t>Is the investment in working capital to support sales high (AR plus Inventories) high or low relative to Net Property, Plant and Equipment?</t>
  </si>
  <si>
    <t>Income Statement</t>
  </si>
  <si>
    <t>Interest Expense</t>
  </si>
  <si>
    <t>Pre-Tax Income</t>
  </si>
  <si>
    <t>Income Taxes</t>
  </si>
  <si>
    <t>Net Income</t>
  </si>
  <si>
    <t>Net Margin</t>
  </si>
  <si>
    <t>If the total value of your company is $3,248 thousand and the value of equity is $704 thousand, what is the value of the debt or liabilities?</t>
  </si>
  <si>
    <t>Total Value</t>
  </si>
  <si>
    <t>Equity Value</t>
  </si>
  <si>
    <t>Cash Flow</t>
  </si>
  <si>
    <t>-</t>
  </si>
  <si>
    <t>Depreciation</t>
  </si>
  <si>
    <t>Change in Account Receivable</t>
  </si>
  <si>
    <t>Change in Inventories</t>
  </si>
  <si>
    <t>Change in Other CA</t>
  </si>
  <si>
    <t>Change in Account Payable</t>
  </si>
  <si>
    <t>Change in Accrued Expenses</t>
  </si>
  <si>
    <t>Cash Flow from Operations</t>
  </si>
  <si>
    <t>CAPEX</t>
  </si>
  <si>
    <t>Cash Flow from Investments</t>
  </si>
  <si>
    <t>Change in Credit Line</t>
  </si>
  <si>
    <t>Equity Issuance</t>
  </si>
  <si>
    <t>Dividends</t>
  </si>
  <si>
    <t>Cash Flow from Financing</t>
  </si>
  <si>
    <t>Net Cash Flow</t>
  </si>
  <si>
    <t>Beginning Excess Cash and Cash Equivalents</t>
  </si>
  <si>
    <t>Ending Cash and Equivalents</t>
  </si>
  <si>
    <t>Excess of CF from Operations over NI</t>
  </si>
  <si>
    <t>Where does all the positive operating CF go?</t>
  </si>
  <si>
    <t>Cash Cycle</t>
  </si>
  <si>
    <t>Accounts Receivables (days)</t>
  </si>
  <si>
    <t>Inventories (days)</t>
  </si>
  <si>
    <t>Accounts Payables (days)</t>
  </si>
  <si>
    <t>Cash Cycle (days)</t>
  </si>
  <si>
    <t>Cash Cycle (months)</t>
  </si>
  <si>
    <t>Cash Conversion Cycle = AR Days + Inventory Days - Accounts Payable Days</t>
  </si>
  <si>
    <t>For months, divide by 30</t>
  </si>
  <si>
    <t>Next we will go to your decisions tab and evaluate the four projects and accept your reject.</t>
  </si>
  <si>
    <t>ROE = NI / Total Stockholders Equity</t>
  </si>
  <si>
    <t>All else equal as CEO, you would like to grow sales, grow net income, grow cash flow, pay down your debt, and grow the total value of your company and thus your equity value.</t>
  </si>
  <si>
    <t>You might not be able to do all of them in pursuit of increasing value.  As CEO you need good judgement and you have a financial model or tool to help you decide which  projects to accept / reject based on your judgement and forecasts.</t>
  </si>
  <si>
    <t>What is the name of that financial assessment tool and how do you know if value is created or destroyed?</t>
  </si>
  <si>
    <t>Since the profit margin is tight and the net working capital will be high, do you yet know if it will create value?</t>
  </si>
  <si>
    <t xml:space="preserve">What do you like best about this project?  </t>
  </si>
  <si>
    <t>As CEO you know that on average you pay accounts payable in 40 or 41 days.  Do you have to pay quicker or more slowly?</t>
  </si>
  <si>
    <t>As CEO you know that your customers pay their accounts receivable in about 110 days.  Why are you considering firing Supersports?</t>
  </si>
  <si>
    <t>What do you like least about firing this customer and do you yet know if getting rid of these sales will create value?</t>
  </si>
  <si>
    <t>How many different types of products in inventory do you hold?</t>
  </si>
  <si>
    <t>If some items do not turn over or sell much from inventory, what is that doing to cash?</t>
  </si>
  <si>
    <t>Projected 2013</t>
  </si>
  <si>
    <t>Projected 2016</t>
  </si>
  <si>
    <t>Projected 2019</t>
  </si>
  <si>
    <t>Projected Final</t>
  </si>
  <si>
    <t>Don't forget to come back and fill in</t>
  </si>
  <si>
    <t>How many times over has your equity value increased?</t>
  </si>
  <si>
    <t>Equity End/Equity Beg</t>
  </si>
  <si>
    <t>ROA = NI / Total Assets</t>
  </si>
  <si>
    <t>Asset Turnover = Sales / Total Assets</t>
  </si>
  <si>
    <t>Analysis</t>
  </si>
  <si>
    <t>Final margin</t>
  </si>
  <si>
    <t>Submit your Decisions</t>
  </si>
  <si>
    <t>create</t>
  </si>
  <si>
    <t>decrease</t>
  </si>
  <si>
    <t>increase</t>
  </si>
  <si>
    <t>What are some reasons that your company is only "breaking even" (little to no profit)?  What is the minimum required cash level to operate?</t>
  </si>
  <si>
    <t>Change in Sales</t>
  </si>
  <si>
    <t>Change in Cost of Sales</t>
  </si>
  <si>
    <t>Change in EBIT</t>
  </si>
  <si>
    <t>Change in Accounts Receivable</t>
  </si>
  <si>
    <t>Change in Accounts Payable</t>
  </si>
  <si>
    <t>higher risk</t>
  </si>
  <si>
    <t>higher DR</t>
  </si>
  <si>
    <t>NA</t>
  </si>
  <si>
    <t>Go to your dashboard in the internet and then enter values in the dashboard tab</t>
  </si>
  <si>
    <t>Does this project create or destroy value? (See NPV) Accept or Reject?</t>
  </si>
  <si>
    <t>accept</t>
  </si>
  <si>
    <t>Acquire a New Customer</t>
  </si>
  <si>
    <t xml:space="preserve">Leverage Supplier Discount </t>
  </si>
  <si>
    <t>Tighten Accounts Receivable</t>
  </si>
  <si>
    <t>Drop Poorly Selling Products</t>
  </si>
  <si>
    <t xml:space="preserve">Pursue Big-Box Distribution </t>
  </si>
  <si>
    <t>Expand on-line Presence</t>
  </si>
  <si>
    <t>Develop a Private-Label Product</t>
  </si>
  <si>
    <t>High Risk Customer (increase WACC or Hurdle Rate)</t>
  </si>
  <si>
    <t>Renegotiate Supplier Terms</t>
  </si>
  <si>
    <t>Global Expansion</t>
  </si>
  <si>
    <t>Net Debt</t>
  </si>
  <si>
    <t>In what year did you pay off debt / the credit line?</t>
  </si>
  <si>
    <t>Total Assets to Total Stockholders Equity</t>
  </si>
  <si>
    <t>Compare ROA and ROE after 10 years in business to the initial numbers.</t>
  </si>
  <si>
    <t>Go check the Dashboard.  How did the stock price react to your decisions as CEO? Why?</t>
  </si>
  <si>
    <t>Take-Aways</t>
  </si>
  <si>
    <t>The big increase in sales appears very advantageous.</t>
  </si>
  <si>
    <t>There is an increase in sales and a reduction in costs so the profit margin will increase.</t>
  </si>
  <si>
    <t>They won't pay for almost 200 days.  As CEO I don't like that this customer won't pay on time and is tying up so much cash.</t>
  </si>
  <si>
    <t>There are 100 different types of products or inventory.</t>
  </si>
  <si>
    <t>As CEO have you increased or decreased the risk level of your company?</t>
  </si>
  <si>
    <t>Would you say the ROA is generally high or low?  Then why is ROE higher?</t>
  </si>
  <si>
    <t>Not all sales are good sales</t>
  </si>
  <si>
    <t>Not all sales are good sales.Fire this seller who won't pay the AR</t>
  </si>
  <si>
    <t>Drop poorly selling products.They don't create value.Use fund elsewhere.</t>
  </si>
  <si>
    <t>the margin improvement is better than the smaller increase in cash</t>
  </si>
  <si>
    <t>Positive</t>
  </si>
  <si>
    <t>Increased sales growth over the three years</t>
  </si>
  <si>
    <t>Reduced Days Sales Outstanding</t>
  </si>
  <si>
    <t>Negative</t>
  </si>
  <si>
    <t>SNC's original margins are razor thin and big box is forcing another 5% cut off that margin</t>
  </si>
  <si>
    <t>It would be hard to imagine this project could create value</t>
  </si>
  <si>
    <t>Golden years can grow sales for you by reaching older americans</t>
  </si>
  <si>
    <t>Internet sales mean AR collected faster and DSO will decline quite a bit</t>
  </si>
  <si>
    <t>There don't seem to be negatives except that the margin will be positive  but not high</t>
  </si>
  <si>
    <t>Seems likely to create value</t>
  </si>
  <si>
    <t>This private label deal through spas would increase sales</t>
  </si>
  <si>
    <t>Also,because it is private label and high end,the margin will increase significantly by 2%</t>
  </si>
  <si>
    <t>The project will require an increase in working capital in DS0 and DSI</t>
  </si>
  <si>
    <t>Appears positives outweigh neagatives</t>
  </si>
  <si>
    <t>Darn Big BOX won't budge.The margin they are focing is too low</t>
  </si>
  <si>
    <t>reject</t>
  </si>
  <si>
    <t>The increase in sales from golden years create a lot of value.</t>
  </si>
  <si>
    <t xml:space="preserve">The sales increase and huge margin increase due to </t>
  </si>
  <si>
    <t>destroy reject</t>
  </si>
  <si>
    <t>Accept</t>
  </si>
  <si>
    <t>Unfortunately the risk of not collecting sales from the risky company is too high</t>
  </si>
  <si>
    <t>Yes,go with the supplier in China with the 2% margin increase.Then renegociate with sippliers</t>
  </si>
  <si>
    <t>This weight losses center.If it stays in the business,would allow SNC sales to increase quite a bit</t>
  </si>
  <si>
    <t>Also the margin would improve by 2%</t>
  </si>
  <si>
    <t>It is rather large negative.Since risk is higher we will need to use a higher hurdle rate for this project.16-18%</t>
  </si>
  <si>
    <t>While SNC has been paying down debt,working with this company means working with a company with high financial risk</t>
  </si>
  <si>
    <t>If midwest miracle declares bankrupcy(20%) then SNC would only recover 50% of its sales made on credit</t>
  </si>
  <si>
    <t>the supplier in china leads to a increase of about 2%</t>
  </si>
  <si>
    <t>In additions you are able to use this offer to renogociate with other suppliers so margins increase on other projects too</t>
  </si>
  <si>
    <t>THIS PROJECT will require an increase in cash since you have to pay in 10 days rather 30</t>
  </si>
  <si>
    <t>Still 20 days doesn’t seem significant.It likely creates value</t>
  </si>
  <si>
    <t xml:space="preserve">Though </t>
  </si>
  <si>
    <t>Though you have suppliers abroad,this project would be the first sales opportunity in the international sphere</t>
  </si>
  <si>
    <t>Though the sales increasew in moderate,it is across all latin America</t>
  </si>
  <si>
    <t>SNC can only see a small no of lower price brands.Still margin is same as most project that have created value.</t>
  </si>
  <si>
    <t>INTREST</t>
  </si>
  <si>
    <t>INTEREST COVERAGE</t>
  </si>
  <si>
    <t>interest coverage starts low,we are highly levered…..we have a high chance of default</t>
  </si>
  <si>
    <t>10 years later,intrest covearge is over 30 times,the chance of default is very low….we have low debt</t>
  </si>
  <si>
    <t>The book value of equity has increased more than 3 and half times,why because I am retaining earnings and paying debt</t>
  </si>
  <si>
    <t>In the Year 2020, there is no longer term debt. See C16, amount borrowed from the credit line.</t>
  </si>
  <si>
    <t>﻿﻿﻿The only liabilities are accounts payable. Before A/E was over 3 and not it is about 1.</t>
  </si>
  <si>
    <t>ROE is higher after 10 years at an average of 13.65% relative to the historical average of 9.35%. The increase is driven by the ROA part (since A/E has declined.)</t>
  </si>
  <si>
    <t>The stock price rose quite a bit and is now almost 4 times higher.</t>
  </si>
  <si>
    <t>﻿﻿﻿If the CEO picks projects that create value and rejects projects that destroy value, the stock price will increase as well.</t>
  </si>
  <si>
    <t>By paying off all debt, the financial risk of the company has been reduced.</t>
  </si>
  <si>
    <t>Also by using a higher hurdle rate for the high risk project, we were able to avoid investing in a negative NPV project.</t>
  </si>
  <si>
    <t>ROA is significantly higher (about 4.75 times what it was previously). The net margin is about 4 times higher than before. Asset turnover inceased from about $1.74 in sales per dollar of assets to about $2.02 in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</si>
</sst>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0"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b/>
      <sz val="11"/>
      <color indexed="9"/>
      <name val="Calibri"/>
      <family val="2"/>
    </font>
    <font>
      <i/>
      <sz val="11"/>
      <color theme="1"/>
      <name val="Calibri"/>
      <family val="2"/>
      <scheme val="minor"/>
    </font>
    <font>
      <u/>
      <sz val="11"/>
      <color theme="10"/>
      <name val="Calibri"/>
      <family val="2"/>
      <scheme val="minor"/>
    </font>
    <font>
      <b/>
      <sz val="11"/>
      <name val="Calibri"/>
      <family val="2"/>
      <scheme val="minor"/>
    </font>
    <font>
      <b/>
      <u/>
      <sz val="11"/>
      <color theme="1"/>
      <name val="Calibri"/>
      <family val="2"/>
      <scheme val="minor"/>
    </font>
    <font>
      <sz val="9"/>
      <color theme="1"/>
      <name val="Helvetica"/>
      <family val="2"/>
    </font>
  </fonts>
  <fills count="7">
    <fill>
      <patternFill patternType="none"/>
    </fill>
    <fill>
      <patternFill patternType="gray125"/>
    </fill>
    <fill>
      <patternFill patternType="solid">
        <fgColor rgb="FF4F81BD"/>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9" fontId="3" fillId="0" borderId="0" applyFont="0" applyFill="0" applyBorder="0" applyAlignment="0" applyProtection="0"/>
    <xf numFmtId="0" fontId="4" fillId="2" borderId="0"/>
    <xf numFmtId="0" fontId="1" fillId="0" borderId="0"/>
    <xf numFmtId="0" fontId="6" fillId="0" borderId="0" applyNumberFormat="0" applyFill="0" applyBorder="0" applyAlignment="0" applyProtection="0"/>
  </cellStyleXfs>
  <cellXfs count="49">
    <xf numFmtId="0" fontId="0" fillId="0" borderId="0" xfId="0"/>
    <xf numFmtId="6" fontId="0" fillId="0" borderId="0" xfId="0" applyNumberFormat="1"/>
    <xf numFmtId="0" fontId="2" fillId="0" borderId="0" xfId="0" applyFont="1"/>
    <xf numFmtId="0" fontId="4" fillId="3" borderId="0" xfId="2" applyFill="1" applyAlignment="1">
      <alignment horizontal="center"/>
    </xf>
    <xf numFmtId="0" fontId="0" fillId="5" borderId="0" xfId="0" applyFill="1"/>
    <xf numFmtId="10" fontId="0" fillId="4" borderId="0" xfId="0" applyNumberFormat="1" applyFill="1"/>
    <xf numFmtId="0" fontId="5" fillId="6" borderId="0" xfId="0" applyFont="1" applyFill="1"/>
    <xf numFmtId="9" fontId="2" fillId="0" borderId="0" xfId="1" applyFont="1" applyBorder="1"/>
    <xf numFmtId="0" fontId="4" fillId="3" borderId="1" xfId="2" applyFill="1" applyBorder="1" applyAlignment="1">
      <alignment horizontal="center"/>
    </xf>
    <xf numFmtId="0" fontId="4" fillId="3" borderId="2" xfId="2" applyFill="1"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2" fillId="0" borderId="4" xfId="0" applyFont="1" applyBorder="1"/>
    <xf numFmtId="0" fontId="4" fillId="3" borderId="4" xfId="2" applyFill="1" applyBorder="1" applyAlignment="1">
      <alignment horizontal="center"/>
    </xf>
    <xf numFmtId="0" fontId="4" fillId="3" borderId="5" xfId="2" applyFill="1" applyBorder="1" applyAlignment="1">
      <alignment horizontal="center"/>
    </xf>
    <xf numFmtId="10" fontId="0" fillId="4" borderId="5" xfId="0" applyNumberFormat="1" applyFill="1" applyBorder="1"/>
    <xf numFmtId="10" fontId="0" fillId="0" borderId="5" xfId="0" applyNumberFormat="1" applyBorder="1"/>
    <xf numFmtId="6" fontId="0" fillId="0" borderId="4" xfId="0" applyNumberFormat="1" applyBorder="1"/>
    <xf numFmtId="6" fontId="2" fillId="0" borderId="4" xfId="0" applyNumberFormat="1" applyFont="1" applyBorder="1"/>
    <xf numFmtId="10" fontId="0" fillId="0" borderId="0" xfId="1" applyNumberFormat="1" applyFont="1" applyBorder="1"/>
    <xf numFmtId="0" fontId="0" fillId="0" borderId="7" xfId="0" applyBorder="1"/>
    <xf numFmtId="0" fontId="0" fillId="0" borderId="8" xfId="0" applyBorder="1"/>
    <xf numFmtId="10" fontId="0" fillId="0" borderId="0" xfId="0" applyNumberFormat="1"/>
    <xf numFmtId="0" fontId="0" fillId="0" borderId="6" xfId="0" applyBorder="1"/>
    <xf numFmtId="10" fontId="2" fillId="0" borderId="0" xfId="0" applyNumberFormat="1" applyFont="1"/>
    <xf numFmtId="0" fontId="2" fillId="5" borderId="5" xfId="0" applyFont="1" applyFill="1" applyBorder="1"/>
    <xf numFmtId="0" fontId="0" fillId="0" borderId="1" xfId="0" applyBorder="1"/>
    <xf numFmtId="0" fontId="2" fillId="0" borderId="2" xfId="0" applyFont="1" applyBorder="1"/>
    <xf numFmtId="0" fontId="0" fillId="5" borderId="5" xfId="0" applyFill="1" applyBorder="1" applyAlignment="1">
      <alignment horizontal="center"/>
    </xf>
    <xf numFmtId="0" fontId="0" fillId="5" borderId="7" xfId="0" applyFill="1" applyBorder="1" applyAlignment="1">
      <alignment horizontal="center"/>
    </xf>
    <xf numFmtId="0" fontId="0" fillId="0" borderId="0" xfId="0" applyAlignment="1">
      <alignment horizontal="center"/>
    </xf>
    <xf numFmtId="0" fontId="2" fillId="0" borderId="0" xfId="0" applyFont="1" applyAlignment="1">
      <alignment horizontal="center"/>
    </xf>
    <xf numFmtId="10" fontId="0" fillId="4" borderId="0" xfId="0" applyNumberFormat="1" applyFill="1" applyAlignment="1">
      <alignment horizontal="right"/>
    </xf>
    <xf numFmtId="0" fontId="7" fillId="0" borderId="0" xfId="4" applyFont="1" applyAlignment="1">
      <alignment horizontal="left"/>
    </xf>
    <xf numFmtId="0" fontId="7" fillId="0" borderId="0" xfId="4" applyFont="1" applyBorder="1" applyAlignment="1">
      <alignment horizontal="left"/>
    </xf>
    <xf numFmtId="0" fontId="7" fillId="0" borderId="0" xfId="4" applyFont="1" applyBorder="1" applyAlignment="1">
      <alignment horizontal="left" vertical="center"/>
    </xf>
    <xf numFmtId="8" fontId="2" fillId="4" borderId="0" xfId="0" applyNumberFormat="1" applyFont="1" applyFill="1"/>
    <xf numFmtId="8" fontId="2" fillId="4" borderId="0" xfId="0" applyNumberFormat="1" applyFont="1" applyFill="1" applyAlignment="1">
      <alignment horizontal="right" indent="2"/>
    </xf>
    <xf numFmtId="2" fontId="0" fillId="5" borderId="0" xfId="0" applyNumberFormat="1" applyFill="1"/>
    <xf numFmtId="6" fontId="0" fillId="5" borderId="0" xfId="0" applyNumberFormat="1" applyFill="1"/>
    <xf numFmtId="10" fontId="0" fillId="5" borderId="0" xfId="1" applyNumberFormat="1" applyFont="1" applyFill="1"/>
    <xf numFmtId="40" fontId="0" fillId="5" borderId="0" xfId="0" applyNumberFormat="1" applyFill="1"/>
    <xf numFmtId="6" fontId="5" fillId="6" borderId="0" xfId="0" applyNumberFormat="1" applyFont="1" applyFill="1"/>
    <xf numFmtId="0" fontId="8" fillId="0" borderId="0" xfId="0" applyFont="1"/>
    <xf numFmtId="0" fontId="2" fillId="5" borderId="0" xfId="0" applyFont="1" applyFill="1"/>
    <xf numFmtId="6" fontId="0" fillId="6" borderId="0" xfId="0" applyNumberFormat="1" applyFill="1"/>
    <xf numFmtId="0" fontId="9" fillId="0" borderId="0" xfId="0" applyFont="1"/>
  </cellXfs>
  <cellStyles count="5">
    <cellStyle name="blp_column_header" xfId="2" xr:uid="{00000000-0005-0000-0000-000000000000}"/>
    <cellStyle name="Hyperlink" xfId="4" builtinId="8"/>
    <cellStyle name="Normal" xfId="0" builtinId="0"/>
    <cellStyle name="Normal 3" xfId="3" xr:uid="{00000000-0005-0000-0000-000003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tmp"/></Relationships>
</file>

<file path=xl/drawings/_rels/drawing2.xml.rels><?xml version="1.0" encoding="UTF-8" standalone="yes"?>
<Relationships xmlns="http://schemas.openxmlformats.org/package/2006/relationships"><Relationship Id="rId8" Type="http://schemas.openxmlformats.org/officeDocument/2006/relationships/image" Target="../media/image12.tmp"/><Relationship Id="rId13" Type="http://schemas.openxmlformats.org/officeDocument/2006/relationships/image" Target="../media/image17.tmp"/><Relationship Id="rId3" Type="http://schemas.openxmlformats.org/officeDocument/2006/relationships/image" Target="../media/image7.tmp"/><Relationship Id="rId7" Type="http://schemas.openxmlformats.org/officeDocument/2006/relationships/image" Target="../media/image11.tmp"/><Relationship Id="rId12" Type="http://schemas.openxmlformats.org/officeDocument/2006/relationships/image" Target="../media/image16.tmp"/><Relationship Id="rId2" Type="http://schemas.openxmlformats.org/officeDocument/2006/relationships/image" Target="../media/image6.tmp"/><Relationship Id="rId1" Type="http://schemas.openxmlformats.org/officeDocument/2006/relationships/image" Target="../media/image5.tmp"/><Relationship Id="rId6" Type="http://schemas.openxmlformats.org/officeDocument/2006/relationships/image" Target="../media/image10.tmp"/><Relationship Id="rId11" Type="http://schemas.openxmlformats.org/officeDocument/2006/relationships/image" Target="../media/image15.tmp"/><Relationship Id="rId5" Type="http://schemas.openxmlformats.org/officeDocument/2006/relationships/image" Target="../media/image9.tmp"/><Relationship Id="rId10" Type="http://schemas.openxmlformats.org/officeDocument/2006/relationships/image" Target="../media/image14.tmp"/><Relationship Id="rId4" Type="http://schemas.openxmlformats.org/officeDocument/2006/relationships/image" Target="../media/image8.tmp"/><Relationship Id="rId9" Type="http://schemas.openxmlformats.org/officeDocument/2006/relationships/image" Target="../media/image13.tmp"/></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19050</xdr:rowOff>
    </xdr:from>
    <xdr:to>
      <xdr:col>8</xdr:col>
      <xdr:colOff>200025</xdr:colOff>
      <xdr:row>11</xdr:row>
      <xdr:rowOff>98596</xdr:rowOff>
    </xdr:to>
    <xdr:pic>
      <xdr:nvPicPr>
        <xdr:cNvPr id="2" name="Picture 1" descr="Screen Clippi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825" y="19050"/>
          <a:ext cx="4953000" cy="2175046"/>
        </a:xfrm>
        <a:prstGeom prst="rect">
          <a:avLst/>
        </a:prstGeom>
      </xdr:spPr>
    </xdr:pic>
    <xdr:clientData/>
  </xdr:twoCellAnchor>
  <xdr:twoCellAnchor editAs="oneCell">
    <xdr:from>
      <xdr:col>0</xdr:col>
      <xdr:colOff>66674</xdr:colOff>
      <xdr:row>11</xdr:row>
      <xdr:rowOff>152400</xdr:rowOff>
    </xdr:from>
    <xdr:to>
      <xdr:col>12</xdr:col>
      <xdr:colOff>187779</xdr:colOff>
      <xdr:row>34</xdr:row>
      <xdr:rowOff>53110</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674" y="2247900"/>
          <a:ext cx="7607755" cy="4282210"/>
        </a:xfrm>
        <a:prstGeom prst="rect">
          <a:avLst/>
        </a:prstGeom>
      </xdr:spPr>
    </xdr:pic>
    <xdr:clientData/>
  </xdr:twoCellAnchor>
  <xdr:twoCellAnchor editAs="oneCell">
    <xdr:from>
      <xdr:col>0</xdr:col>
      <xdr:colOff>0</xdr:colOff>
      <xdr:row>38</xdr:row>
      <xdr:rowOff>142875</xdr:rowOff>
    </xdr:from>
    <xdr:to>
      <xdr:col>7</xdr:col>
      <xdr:colOff>564143</xdr:colOff>
      <xdr:row>43</xdr:row>
      <xdr:rowOff>85839</xdr:rowOff>
    </xdr:to>
    <xdr:pic>
      <xdr:nvPicPr>
        <xdr:cNvPr id="4" name="Picture 3" descr="Screen Clipping">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7381875"/>
          <a:ext cx="4831343" cy="895464"/>
        </a:xfrm>
        <a:prstGeom prst="rect">
          <a:avLst/>
        </a:prstGeom>
      </xdr:spPr>
    </xdr:pic>
    <xdr:clientData/>
  </xdr:twoCellAnchor>
  <xdr:twoCellAnchor editAs="oneCell">
    <xdr:from>
      <xdr:col>0</xdr:col>
      <xdr:colOff>28575</xdr:colOff>
      <xdr:row>37</xdr:row>
      <xdr:rowOff>0</xdr:rowOff>
    </xdr:from>
    <xdr:to>
      <xdr:col>7</xdr:col>
      <xdr:colOff>381645</xdr:colOff>
      <xdr:row>38</xdr:row>
      <xdr:rowOff>85764</xdr:rowOff>
    </xdr:to>
    <xdr:pic>
      <xdr:nvPicPr>
        <xdr:cNvPr id="5" name="Picture 4" descr="Screen Clippi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8575" y="7048500"/>
          <a:ext cx="4620270" cy="2762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400787</xdr:colOff>
      <xdr:row>12</xdr:row>
      <xdr:rowOff>152740</xdr:rowOff>
    </xdr:to>
    <xdr:pic>
      <xdr:nvPicPr>
        <xdr:cNvPr id="2" name="Picture 1" descr="Screen Clippi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5277587" cy="2438740"/>
        </a:xfrm>
        <a:prstGeom prst="rect">
          <a:avLst/>
        </a:prstGeom>
      </xdr:spPr>
    </xdr:pic>
    <xdr:clientData/>
  </xdr:twoCellAnchor>
  <xdr:twoCellAnchor editAs="oneCell">
    <xdr:from>
      <xdr:col>0</xdr:col>
      <xdr:colOff>0</xdr:colOff>
      <xdr:row>14</xdr:row>
      <xdr:rowOff>0</xdr:rowOff>
    </xdr:from>
    <xdr:to>
      <xdr:col>16</xdr:col>
      <xdr:colOff>561974</xdr:colOff>
      <xdr:row>22</xdr:row>
      <xdr:rowOff>1409</xdr:rowOff>
    </xdr:to>
    <xdr:pic>
      <xdr:nvPicPr>
        <xdr:cNvPr id="3" name="Picture 2" descr="Screen Clipping">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667000"/>
          <a:ext cx="10315574" cy="1525409"/>
        </a:xfrm>
        <a:prstGeom prst="rect">
          <a:avLst/>
        </a:prstGeom>
      </xdr:spPr>
    </xdr:pic>
    <xdr:clientData/>
  </xdr:twoCellAnchor>
  <xdr:twoCellAnchor editAs="oneCell">
    <xdr:from>
      <xdr:col>0</xdr:col>
      <xdr:colOff>0</xdr:colOff>
      <xdr:row>23</xdr:row>
      <xdr:rowOff>0</xdr:rowOff>
    </xdr:from>
    <xdr:to>
      <xdr:col>16</xdr:col>
      <xdr:colOff>525309</xdr:colOff>
      <xdr:row>32</xdr:row>
      <xdr:rowOff>19292</xdr:rowOff>
    </xdr:to>
    <xdr:pic>
      <xdr:nvPicPr>
        <xdr:cNvPr id="4" name="Picture 3" descr="Screen Clipping">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381500"/>
          <a:ext cx="10278909" cy="1733792"/>
        </a:xfrm>
        <a:prstGeom prst="rect">
          <a:avLst/>
        </a:prstGeom>
      </xdr:spPr>
    </xdr:pic>
    <xdr:clientData/>
  </xdr:twoCellAnchor>
  <xdr:twoCellAnchor editAs="oneCell">
    <xdr:from>
      <xdr:col>0</xdr:col>
      <xdr:colOff>1</xdr:colOff>
      <xdr:row>33</xdr:row>
      <xdr:rowOff>0</xdr:rowOff>
    </xdr:from>
    <xdr:to>
      <xdr:col>16</xdr:col>
      <xdr:colOff>495301</xdr:colOff>
      <xdr:row>42</xdr:row>
      <xdr:rowOff>32578</xdr:rowOff>
    </xdr:to>
    <xdr:pic>
      <xdr:nvPicPr>
        <xdr:cNvPr id="5" name="Picture 4" descr="Screen Clipping">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 y="6286500"/>
          <a:ext cx="10248900" cy="1747078"/>
        </a:xfrm>
        <a:prstGeom prst="rect">
          <a:avLst/>
        </a:prstGeom>
      </xdr:spPr>
    </xdr:pic>
    <xdr:clientData/>
  </xdr:twoCellAnchor>
  <xdr:twoCellAnchor editAs="oneCell">
    <xdr:from>
      <xdr:col>0</xdr:col>
      <xdr:colOff>1</xdr:colOff>
      <xdr:row>43</xdr:row>
      <xdr:rowOff>1</xdr:rowOff>
    </xdr:from>
    <xdr:to>
      <xdr:col>16</xdr:col>
      <xdr:colOff>495301</xdr:colOff>
      <xdr:row>52</xdr:row>
      <xdr:rowOff>156709</xdr:rowOff>
    </xdr:to>
    <xdr:pic>
      <xdr:nvPicPr>
        <xdr:cNvPr id="6" name="Picture 5" descr="Screen Clippin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 y="8191501"/>
          <a:ext cx="10248900" cy="1871208"/>
        </a:xfrm>
        <a:prstGeom prst="rect">
          <a:avLst/>
        </a:prstGeom>
      </xdr:spPr>
    </xdr:pic>
    <xdr:clientData/>
  </xdr:twoCellAnchor>
  <xdr:twoCellAnchor editAs="oneCell">
    <xdr:from>
      <xdr:col>0</xdr:col>
      <xdr:colOff>0</xdr:colOff>
      <xdr:row>54</xdr:row>
      <xdr:rowOff>0</xdr:rowOff>
    </xdr:from>
    <xdr:to>
      <xdr:col>7</xdr:col>
      <xdr:colOff>384810</xdr:colOff>
      <xdr:row>65</xdr:row>
      <xdr:rowOff>179886</xdr:rowOff>
    </xdr:to>
    <xdr:pic>
      <xdr:nvPicPr>
        <xdr:cNvPr id="8" name="Picture 7">
          <a:extLst>
            <a:ext uri="{FF2B5EF4-FFF2-40B4-BE49-F238E27FC236}">
              <a16:creationId xmlns:a16="http://schemas.microsoft.com/office/drawing/2014/main" id="{3DEDA755-EDE5-4C78-BC0D-3535D38DBE2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9875520"/>
          <a:ext cx="4865370" cy="2191566"/>
        </a:xfrm>
        <a:prstGeom prst="rect">
          <a:avLst/>
        </a:prstGeom>
      </xdr:spPr>
    </xdr:pic>
    <xdr:clientData/>
  </xdr:twoCellAnchor>
  <xdr:twoCellAnchor editAs="oneCell">
    <xdr:from>
      <xdr:col>0</xdr:col>
      <xdr:colOff>0</xdr:colOff>
      <xdr:row>67</xdr:row>
      <xdr:rowOff>0</xdr:rowOff>
    </xdr:from>
    <xdr:to>
      <xdr:col>12</xdr:col>
      <xdr:colOff>665</xdr:colOff>
      <xdr:row>79</xdr:row>
      <xdr:rowOff>26863</xdr:rowOff>
    </xdr:to>
    <xdr:pic>
      <xdr:nvPicPr>
        <xdr:cNvPr id="10" name="Picture 9">
          <a:extLst>
            <a:ext uri="{FF2B5EF4-FFF2-40B4-BE49-F238E27FC236}">
              <a16:creationId xmlns:a16="http://schemas.microsoft.com/office/drawing/2014/main" id="{68030F50-1368-40F3-A845-6A8A552DC96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2252960"/>
          <a:ext cx="7670195" cy="2221423"/>
        </a:xfrm>
        <a:prstGeom prst="rect">
          <a:avLst/>
        </a:prstGeom>
      </xdr:spPr>
    </xdr:pic>
    <xdr:clientData/>
  </xdr:twoCellAnchor>
  <xdr:twoCellAnchor editAs="oneCell">
    <xdr:from>
      <xdr:col>0</xdr:col>
      <xdr:colOff>0</xdr:colOff>
      <xdr:row>80</xdr:row>
      <xdr:rowOff>0</xdr:rowOff>
    </xdr:from>
    <xdr:to>
      <xdr:col>12</xdr:col>
      <xdr:colOff>4475</xdr:colOff>
      <xdr:row>92</xdr:row>
      <xdr:rowOff>160224</xdr:rowOff>
    </xdr:to>
    <xdr:pic>
      <xdr:nvPicPr>
        <xdr:cNvPr id="12" name="Picture 11">
          <a:extLst>
            <a:ext uri="{FF2B5EF4-FFF2-40B4-BE49-F238E27FC236}">
              <a16:creationId xmlns:a16="http://schemas.microsoft.com/office/drawing/2014/main" id="{ACA1643C-DE6A-400D-B3EF-8A57CC2F4B2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0" y="14630400"/>
          <a:ext cx="7674005" cy="2354784"/>
        </a:xfrm>
        <a:prstGeom prst="rect">
          <a:avLst/>
        </a:prstGeom>
      </xdr:spPr>
    </xdr:pic>
    <xdr:clientData/>
  </xdr:twoCellAnchor>
  <xdr:twoCellAnchor editAs="oneCell">
    <xdr:from>
      <xdr:col>0</xdr:col>
      <xdr:colOff>0</xdr:colOff>
      <xdr:row>94</xdr:row>
      <xdr:rowOff>0</xdr:rowOff>
    </xdr:from>
    <xdr:to>
      <xdr:col>11</xdr:col>
      <xdr:colOff>587401</xdr:colOff>
      <xdr:row>104</xdr:row>
      <xdr:rowOff>23020</xdr:rowOff>
    </xdr:to>
    <xdr:pic>
      <xdr:nvPicPr>
        <xdr:cNvPr id="14" name="Picture 13">
          <a:extLst>
            <a:ext uri="{FF2B5EF4-FFF2-40B4-BE49-F238E27FC236}">
              <a16:creationId xmlns:a16="http://schemas.microsoft.com/office/drawing/2014/main" id="{F2EB9F24-2020-4BD7-9D0F-AA8560EB781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17190720"/>
          <a:ext cx="7628281" cy="1851820"/>
        </a:xfrm>
        <a:prstGeom prst="rect">
          <a:avLst/>
        </a:prstGeom>
      </xdr:spPr>
    </xdr:pic>
    <xdr:clientData/>
  </xdr:twoCellAnchor>
  <xdr:twoCellAnchor editAs="oneCell">
    <xdr:from>
      <xdr:col>0</xdr:col>
      <xdr:colOff>0</xdr:colOff>
      <xdr:row>105</xdr:row>
      <xdr:rowOff>0</xdr:rowOff>
    </xdr:from>
    <xdr:to>
      <xdr:col>6</xdr:col>
      <xdr:colOff>34626</xdr:colOff>
      <xdr:row>114</xdr:row>
      <xdr:rowOff>160177</xdr:rowOff>
    </xdr:to>
    <xdr:pic>
      <xdr:nvPicPr>
        <xdr:cNvPr id="16" name="Picture 15">
          <a:extLst>
            <a:ext uri="{FF2B5EF4-FFF2-40B4-BE49-F238E27FC236}">
              <a16:creationId xmlns:a16="http://schemas.microsoft.com/office/drawing/2014/main" id="{85532F3D-53B3-4A10-808A-52B81AEF939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202400"/>
          <a:ext cx="3875106" cy="1806097"/>
        </a:xfrm>
        <a:prstGeom prst="rect">
          <a:avLst/>
        </a:prstGeom>
      </xdr:spPr>
    </xdr:pic>
    <xdr:clientData/>
  </xdr:twoCellAnchor>
  <xdr:twoCellAnchor editAs="oneCell">
    <xdr:from>
      <xdr:col>0</xdr:col>
      <xdr:colOff>0</xdr:colOff>
      <xdr:row>116</xdr:row>
      <xdr:rowOff>0</xdr:rowOff>
    </xdr:from>
    <xdr:to>
      <xdr:col>11</xdr:col>
      <xdr:colOff>518815</xdr:colOff>
      <xdr:row>126</xdr:row>
      <xdr:rowOff>129710</xdr:rowOff>
    </xdr:to>
    <xdr:pic>
      <xdr:nvPicPr>
        <xdr:cNvPr id="18" name="Picture 17">
          <a:extLst>
            <a:ext uri="{FF2B5EF4-FFF2-40B4-BE49-F238E27FC236}">
              <a16:creationId xmlns:a16="http://schemas.microsoft.com/office/drawing/2014/main" id="{B7D27570-D79F-4549-B8CD-08B4B224745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0" y="21214080"/>
          <a:ext cx="7559695" cy="1958510"/>
        </a:xfrm>
        <a:prstGeom prst="rect">
          <a:avLst/>
        </a:prstGeom>
      </xdr:spPr>
    </xdr:pic>
    <xdr:clientData/>
  </xdr:twoCellAnchor>
  <xdr:twoCellAnchor editAs="oneCell">
    <xdr:from>
      <xdr:col>0</xdr:col>
      <xdr:colOff>0</xdr:colOff>
      <xdr:row>127</xdr:row>
      <xdr:rowOff>0</xdr:rowOff>
    </xdr:from>
    <xdr:to>
      <xdr:col>11</xdr:col>
      <xdr:colOff>507384</xdr:colOff>
      <xdr:row>136</xdr:row>
      <xdr:rowOff>137315</xdr:rowOff>
    </xdr:to>
    <xdr:pic>
      <xdr:nvPicPr>
        <xdr:cNvPr id="20" name="Picture 19">
          <a:extLst>
            <a:ext uri="{FF2B5EF4-FFF2-40B4-BE49-F238E27FC236}">
              <a16:creationId xmlns:a16="http://schemas.microsoft.com/office/drawing/2014/main" id="{A6CD238C-F734-440A-8ED1-6793A82FBCE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0" y="23225760"/>
          <a:ext cx="7548264" cy="1783235"/>
        </a:xfrm>
        <a:prstGeom prst="rect">
          <a:avLst/>
        </a:prstGeom>
      </xdr:spPr>
    </xdr:pic>
    <xdr:clientData/>
  </xdr:twoCellAnchor>
  <xdr:twoCellAnchor editAs="oneCell">
    <xdr:from>
      <xdr:col>0</xdr:col>
      <xdr:colOff>0</xdr:colOff>
      <xdr:row>137</xdr:row>
      <xdr:rowOff>0</xdr:rowOff>
    </xdr:from>
    <xdr:to>
      <xdr:col>11</xdr:col>
      <xdr:colOff>499763</xdr:colOff>
      <xdr:row>147</xdr:row>
      <xdr:rowOff>87796</xdr:rowOff>
    </xdr:to>
    <xdr:pic>
      <xdr:nvPicPr>
        <xdr:cNvPr id="22" name="Picture 21">
          <a:extLst>
            <a:ext uri="{FF2B5EF4-FFF2-40B4-BE49-F238E27FC236}">
              <a16:creationId xmlns:a16="http://schemas.microsoft.com/office/drawing/2014/main" id="{7B2F0DA7-C951-453C-AC95-F4B998A6718F}"/>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0" y="25054560"/>
          <a:ext cx="7540643" cy="191659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J22:Q45"/>
  <sheetViews>
    <sheetView workbookViewId="0">
      <selection activeCell="N46" sqref="N46"/>
    </sheetView>
  </sheetViews>
  <sheetFormatPr baseColWidth="10" defaultColWidth="8.83203125" defaultRowHeight="15" x14ac:dyDescent="0.2"/>
  <cols>
    <col min="10" max="10" width="11.6640625" customWidth="1"/>
    <col min="13" max="13" width="12.1640625" bestFit="1" customWidth="1"/>
  </cols>
  <sheetData>
    <row r="22" spans="15:15" x14ac:dyDescent="0.2">
      <c r="O22" t="s">
        <v>26</v>
      </c>
    </row>
    <row r="25" spans="15:15" x14ac:dyDescent="0.2">
      <c r="O25" t="s">
        <v>27</v>
      </c>
    </row>
    <row r="28" spans="15:15" x14ac:dyDescent="0.2">
      <c r="O28" t="s">
        <v>112</v>
      </c>
    </row>
    <row r="31" spans="15:15" x14ac:dyDescent="0.2">
      <c r="O31" t="s">
        <v>28</v>
      </c>
    </row>
    <row r="43" spans="10:17" x14ac:dyDescent="0.2">
      <c r="J43" t="s">
        <v>54</v>
      </c>
    </row>
    <row r="45" spans="10:17" x14ac:dyDescent="0.2">
      <c r="J45" t="s">
        <v>56</v>
      </c>
      <c r="K45" s="4"/>
      <c r="M45" t="s">
        <v>55</v>
      </c>
      <c r="N45" s="4"/>
      <c r="P45" t="s">
        <v>134</v>
      </c>
      <c r="Q45" s="4">
        <f>N45-K45</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2"/>
  <sheetViews>
    <sheetView workbookViewId="0">
      <selection activeCell="B20" sqref="B20"/>
    </sheetView>
  </sheetViews>
  <sheetFormatPr baseColWidth="10" defaultColWidth="8.83203125" defaultRowHeight="15" x14ac:dyDescent="0.2"/>
  <cols>
    <col min="1" max="1" width="32.6640625" bestFit="1" customWidth="1"/>
    <col min="6" max="6" width="38.33203125" bestFit="1" customWidth="1"/>
    <col min="11" max="11" width="27.33203125" bestFit="1" customWidth="1"/>
    <col min="16" max="16" width="34.6640625" bestFit="1" customWidth="1"/>
    <col min="17" max="17" width="9.1640625" bestFit="1" customWidth="1"/>
  </cols>
  <sheetData>
    <row r="1" spans="1:19" x14ac:dyDescent="0.2">
      <c r="A1" s="2" t="s">
        <v>29</v>
      </c>
      <c r="B1" s="2"/>
      <c r="C1" s="2"/>
      <c r="D1" s="2"/>
      <c r="K1" s="2" t="s">
        <v>48</v>
      </c>
      <c r="L1" s="2"/>
      <c r="M1" s="2"/>
      <c r="N1" s="2"/>
    </row>
    <row r="2" spans="1:19" x14ac:dyDescent="0.2">
      <c r="A2" s="2" t="s">
        <v>30</v>
      </c>
      <c r="B2" s="2">
        <v>2010</v>
      </c>
      <c r="C2" s="2">
        <v>2011</v>
      </c>
      <c r="D2" s="2">
        <v>2012</v>
      </c>
      <c r="G2" s="2">
        <v>2010</v>
      </c>
      <c r="H2" s="2">
        <v>2011</v>
      </c>
      <c r="I2" s="2">
        <v>2012</v>
      </c>
      <c r="K2" s="2" t="s">
        <v>30</v>
      </c>
      <c r="L2" s="2">
        <v>2010</v>
      </c>
      <c r="M2" s="2">
        <v>2011</v>
      </c>
      <c r="N2" s="2">
        <v>2012</v>
      </c>
      <c r="Q2" s="2">
        <v>2010</v>
      </c>
      <c r="R2" s="2">
        <v>2011</v>
      </c>
      <c r="S2" s="2">
        <v>2012</v>
      </c>
    </row>
    <row r="3" spans="1:19" x14ac:dyDescent="0.2">
      <c r="A3" t="s">
        <v>31</v>
      </c>
      <c r="B3" s="1">
        <v>300</v>
      </c>
      <c r="C3" s="1">
        <v>300</v>
      </c>
      <c r="D3" s="1">
        <v>300</v>
      </c>
      <c r="K3" t="s">
        <v>2</v>
      </c>
      <c r="L3" s="1">
        <v>10000</v>
      </c>
      <c r="M3" s="1">
        <v>10000</v>
      </c>
      <c r="N3" s="1">
        <v>10000</v>
      </c>
      <c r="Q3" s="2"/>
      <c r="R3" s="2"/>
      <c r="S3" s="2"/>
    </row>
    <row r="4" spans="1:19" x14ac:dyDescent="0.2">
      <c r="A4" t="s">
        <v>32</v>
      </c>
      <c r="B4" s="1">
        <v>0</v>
      </c>
      <c r="C4" s="1">
        <v>0</v>
      </c>
      <c r="D4" s="1">
        <v>0</v>
      </c>
      <c r="K4" t="s">
        <v>3</v>
      </c>
      <c r="L4" s="1">
        <v>9560</v>
      </c>
      <c r="M4" s="1">
        <v>9630</v>
      </c>
      <c r="N4" s="1">
        <v>9350</v>
      </c>
      <c r="Q4" s="2"/>
      <c r="R4" s="2"/>
      <c r="S4" s="2"/>
    </row>
    <row r="5" spans="1:19" x14ac:dyDescent="0.2">
      <c r="A5" t="s">
        <v>6</v>
      </c>
      <c r="B5" s="1">
        <v>3123</v>
      </c>
      <c r="C5" s="1">
        <v>3096</v>
      </c>
      <c r="D5" s="1">
        <v>3014</v>
      </c>
      <c r="K5" t="s">
        <v>4</v>
      </c>
      <c r="L5" s="1">
        <v>440</v>
      </c>
      <c r="M5" s="1">
        <v>370</v>
      </c>
      <c r="N5" s="1">
        <v>650</v>
      </c>
      <c r="Q5" s="2"/>
      <c r="R5" s="2"/>
      <c r="S5" s="2"/>
    </row>
    <row r="6" spans="1:19" x14ac:dyDescent="0.2">
      <c r="A6" t="s">
        <v>7</v>
      </c>
      <c r="B6" s="1">
        <v>2357</v>
      </c>
      <c r="C6" s="1">
        <v>2348</v>
      </c>
      <c r="D6" s="1">
        <v>2305</v>
      </c>
      <c r="F6" s="4" t="s">
        <v>46</v>
      </c>
      <c r="G6" s="41"/>
      <c r="H6" s="41"/>
      <c r="I6" s="41"/>
      <c r="K6" t="s">
        <v>49</v>
      </c>
      <c r="L6" s="1">
        <v>180</v>
      </c>
      <c r="M6" s="1">
        <v>267</v>
      </c>
      <c r="N6" s="1">
        <v>256</v>
      </c>
      <c r="Q6" s="2"/>
      <c r="R6" s="2"/>
      <c r="S6" s="2"/>
    </row>
    <row r="7" spans="1:19" x14ac:dyDescent="0.2">
      <c r="A7" t="s">
        <v>33</v>
      </c>
      <c r="B7" s="1">
        <v>0</v>
      </c>
      <c r="C7" s="1">
        <v>0</v>
      </c>
      <c r="D7" s="1">
        <v>0</v>
      </c>
      <c r="K7" t="s">
        <v>50</v>
      </c>
      <c r="L7" s="1">
        <v>260</v>
      </c>
      <c r="M7" s="1">
        <v>103</v>
      </c>
      <c r="N7" s="1">
        <v>394</v>
      </c>
    </row>
    <row r="8" spans="1:19" x14ac:dyDescent="0.2">
      <c r="A8" t="s">
        <v>34</v>
      </c>
      <c r="B8" s="1">
        <v>5781</v>
      </c>
      <c r="C8" s="1">
        <v>5744</v>
      </c>
      <c r="D8" s="1">
        <v>5619</v>
      </c>
      <c r="K8" t="s">
        <v>51</v>
      </c>
      <c r="L8" s="1">
        <v>104</v>
      </c>
      <c r="M8" s="1">
        <v>41</v>
      </c>
      <c r="N8" s="1">
        <v>157</v>
      </c>
    </row>
    <row r="9" spans="1:19" x14ac:dyDescent="0.2">
      <c r="A9" t="s">
        <v>35</v>
      </c>
      <c r="B9" s="1">
        <v>40</v>
      </c>
      <c r="C9" s="1">
        <v>40</v>
      </c>
      <c r="D9" s="1">
        <v>40</v>
      </c>
      <c r="F9" s="4" t="s">
        <v>35</v>
      </c>
      <c r="G9" s="41">
        <v>40</v>
      </c>
      <c r="H9" s="41">
        <v>40</v>
      </c>
      <c r="I9" s="41">
        <v>40</v>
      </c>
      <c r="K9" t="s">
        <v>52</v>
      </c>
      <c r="L9" s="1">
        <v>156</v>
      </c>
      <c r="M9" s="1">
        <v>62</v>
      </c>
      <c r="N9" s="1">
        <v>236</v>
      </c>
      <c r="P9" s="4" t="s">
        <v>53</v>
      </c>
      <c r="Q9" s="42"/>
      <c r="R9" s="42"/>
      <c r="S9" s="42"/>
    </row>
    <row r="10" spans="1:19" x14ac:dyDescent="0.2">
      <c r="A10" t="s">
        <v>36</v>
      </c>
      <c r="B10" s="1">
        <v>0</v>
      </c>
      <c r="C10" s="1">
        <v>0</v>
      </c>
      <c r="D10" s="1">
        <v>0</v>
      </c>
    </row>
    <row r="11" spans="1:19" x14ac:dyDescent="0.2">
      <c r="A11" t="s">
        <v>37</v>
      </c>
      <c r="B11" s="1">
        <v>5821</v>
      </c>
      <c r="C11" s="1">
        <v>5784</v>
      </c>
      <c r="D11" s="1">
        <v>5659</v>
      </c>
      <c r="F11" s="4" t="s">
        <v>104</v>
      </c>
      <c r="G11" s="42"/>
      <c r="H11" s="42"/>
      <c r="I11" s="42"/>
      <c r="P11" s="4" t="s">
        <v>105</v>
      </c>
      <c r="Q11" s="40"/>
      <c r="R11" s="40"/>
      <c r="S11" s="40"/>
    </row>
    <row r="13" spans="1:19" x14ac:dyDescent="0.2">
      <c r="A13" t="s">
        <v>8</v>
      </c>
      <c r="B13" s="1">
        <v>1021</v>
      </c>
      <c r="C13" s="1">
        <v>1055</v>
      </c>
      <c r="D13" s="1">
        <v>1050</v>
      </c>
    </row>
    <row r="14" spans="1:19" x14ac:dyDescent="0.2">
      <c r="A14" t="s">
        <v>38</v>
      </c>
      <c r="B14" s="1">
        <v>0</v>
      </c>
      <c r="C14" s="1">
        <v>0</v>
      </c>
      <c r="D14" s="1">
        <v>0</v>
      </c>
    </row>
    <row r="15" spans="1:19" x14ac:dyDescent="0.2">
      <c r="A15" t="s">
        <v>39</v>
      </c>
      <c r="B15" s="1">
        <v>1021</v>
      </c>
      <c r="C15" s="1">
        <v>1055</v>
      </c>
      <c r="D15" s="1">
        <v>1050</v>
      </c>
    </row>
    <row r="16" spans="1:19" x14ac:dyDescent="0.2">
      <c r="A16" s="6" t="s">
        <v>40</v>
      </c>
      <c r="B16" s="44">
        <v>3332</v>
      </c>
      <c r="C16" s="44">
        <v>3200</v>
      </c>
      <c r="D16" s="44">
        <v>2844</v>
      </c>
    </row>
    <row r="17" spans="1:9" x14ac:dyDescent="0.2">
      <c r="A17" t="s">
        <v>41</v>
      </c>
      <c r="B17" s="1">
        <v>4353</v>
      </c>
      <c r="C17" s="1">
        <v>4255</v>
      </c>
      <c r="D17" s="1">
        <v>3894</v>
      </c>
    </row>
    <row r="18" spans="1:9" x14ac:dyDescent="0.2">
      <c r="A18" t="s">
        <v>42</v>
      </c>
      <c r="B18" s="1">
        <v>200</v>
      </c>
      <c r="C18" s="1">
        <v>200</v>
      </c>
      <c r="D18" s="1">
        <v>200</v>
      </c>
    </row>
    <row r="19" spans="1:9" x14ac:dyDescent="0.2">
      <c r="A19" t="s">
        <v>43</v>
      </c>
      <c r="B19" s="1">
        <v>1267</v>
      </c>
      <c r="C19" s="1">
        <v>1329</v>
      </c>
      <c r="D19" s="1">
        <v>1565</v>
      </c>
    </row>
    <row r="20" spans="1:9" x14ac:dyDescent="0.2">
      <c r="A20" t="s">
        <v>44</v>
      </c>
      <c r="B20" s="47">
        <v>1467</v>
      </c>
      <c r="C20" s="1">
        <v>1529</v>
      </c>
      <c r="D20" s="1">
        <v>1765</v>
      </c>
      <c r="F20" s="4" t="s">
        <v>86</v>
      </c>
      <c r="G20" s="42"/>
      <c r="H20" s="42"/>
      <c r="I20" s="42"/>
    </row>
    <row r="21" spans="1:9" x14ac:dyDescent="0.2">
      <c r="A21" t="s">
        <v>45</v>
      </c>
      <c r="B21" s="1">
        <v>5821</v>
      </c>
      <c r="C21" s="1">
        <v>5784</v>
      </c>
      <c r="D21" s="1">
        <v>5659</v>
      </c>
    </row>
    <row r="22" spans="1:9" x14ac:dyDescent="0.2">
      <c r="F22" s="4" t="s">
        <v>136</v>
      </c>
      <c r="G22" s="43"/>
      <c r="H22" s="43"/>
      <c r="I22" s="43"/>
    </row>
    <row r="28" spans="1:9" x14ac:dyDescent="0.2">
      <c r="A28" t="s">
        <v>47</v>
      </c>
    </row>
    <row r="29" spans="1:9" x14ac:dyDescent="0.2">
      <c r="A29" s="2"/>
    </row>
    <row r="30" spans="1:9" x14ac:dyDescent="0.2">
      <c r="A30" s="2"/>
    </row>
    <row r="32" spans="1:9" x14ac:dyDescent="0.2">
      <c r="A32" t="s">
        <v>145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workbookViewId="0">
      <selection activeCell="F29" sqref="F29"/>
    </sheetView>
  </sheetViews>
  <sheetFormatPr baseColWidth="10" defaultColWidth="8.83203125" defaultRowHeight="15" x14ac:dyDescent="0.2"/>
  <cols>
    <col min="1" max="1" width="40.5" bestFit="1" customWidth="1"/>
    <col min="6" max="6" width="34.5" customWidth="1"/>
  </cols>
  <sheetData>
    <row r="1" spans="1:9" x14ac:dyDescent="0.2">
      <c r="A1" s="2" t="s">
        <v>57</v>
      </c>
      <c r="B1" s="2"/>
      <c r="C1" s="2"/>
      <c r="D1" s="2"/>
      <c r="G1" s="2">
        <v>2010</v>
      </c>
      <c r="H1" s="2">
        <v>2011</v>
      </c>
      <c r="I1" s="2">
        <v>2012</v>
      </c>
    </row>
    <row r="2" spans="1:9" x14ac:dyDescent="0.2">
      <c r="A2" s="2" t="s">
        <v>30</v>
      </c>
      <c r="B2" s="2">
        <v>2010</v>
      </c>
      <c r="C2" s="2">
        <v>2011</v>
      </c>
      <c r="D2" s="2">
        <v>2012</v>
      </c>
    </row>
    <row r="3" spans="1:9" x14ac:dyDescent="0.2">
      <c r="A3" t="s">
        <v>52</v>
      </c>
      <c r="B3" t="s">
        <v>58</v>
      </c>
      <c r="C3" s="1">
        <v>62</v>
      </c>
      <c r="D3" s="1">
        <v>236</v>
      </c>
    </row>
    <row r="4" spans="1:9" x14ac:dyDescent="0.2">
      <c r="A4" t="s">
        <v>59</v>
      </c>
      <c r="B4" t="s">
        <v>58</v>
      </c>
      <c r="C4" s="1">
        <v>0</v>
      </c>
      <c r="D4" s="1">
        <v>0</v>
      </c>
    </row>
    <row r="5" spans="1:9" x14ac:dyDescent="0.2">
      <c r="A5" t="s">
        <v>60</v>
      </c>
      <c r="B5" t="s">
        <v>58</v>
      </c>
      <c r="C5" s="1">
        <v>27</v>
      </c>
      <c r="D5" s="1">
        <v>82</v>
      </c>
    </row>
    <row r="6" spans="1:9" x14ac:dyDescent="0.2">
      <c r="A6" t="s">
        <v>61</v>
      </c>
      <c r="B6" t="s">
        <v>58</v>
      </c>
      <c r="C6" s="1">
        <v>9</v>
      </c>
      <c r="D6" s="1">
        <v>43</v>
      </c>
    </row>
    <row r="7" spans="1:9" x14ac:dyDescent="0.2">
      <c r="A7" t="s">
        <v>62</v>
      </c>
      <c r="B7" t="s">
        <v>58</v>
      </c>
      <c r="C7" s="1">
        <v>0</v>
      </c>
      <c r="D7" s="1">
        <v>0</v>
      </c>
    </row>
    <row r="8" spans="1:9" x14ac:dyDescent="0.2">
      <c r="A8" t="s">
        <v>63</v>
      </c>
      <c r="B8" t="s">
        <v>58</v>
      </c>
      <c r="C8" s="1">
        <v>34</v>
      </c>
      <c r="D8" s="1">
        <v>-5</v>
      </c>
    </row>
    <row r="9" spans="1:9" x14ac:dyDescent="0.2">
      <c r="A9" t="s">
        <v>64</v>
      </c>
      <c r="B9" t="s">
        <v>58</v>
      </c>
      <c r="C9" s="1">
        <v>0</v>
      </c>
      <c r="D9" s="1">
        <v>0</v>
      </c>
    </row>
    <row r="10" spans="1:9" x14ac:dyDescent="0.2">
      <c r="A10" t="s">
        <v>65</v>
      </c>
      <c r="B10" t="s">
        <v>58</v>
      </c>
      <c r="C10">
        <v>132.61000000000001</v>
      </c>
      <c r="D10">
        <v>356.35</v>
      </c>
      <c r="F10" s="4" t="s">
        <v>75</v>
      </c>
      <c r="H10" s="41"/>
      <c r="I10" s="41"/>
    </row>
    <row r="11" spans="1:9" x14ac:dyDescent="0.2">
      <c r="A11" t="s">
        <v>66</v>
      </c>
      <c r="B11" t="s">
        <v>58</v>
      </c>
      <c r="C11" s="1">
        <v>0</v>
      </c>
      <c r="D11" s="1">
        <v>0</v>
      </c>
    </row>
    <row r="12" spans="1:9" x14ac:dyDescent="0.2">
      <c r="A12" t="s">
        <v>67</v>
      </c>
      <c r="B12" t="s">
        <v>58</v>
      </c>
      <c r="C12" s="1">
        <v>0</v>
      </c>
      <c r="D12" s="1">
        <v>0</v>
      </c>
    </row>
    <row r="13" spans="1:9" x14ac:dyDescent="0.2">
      <c r="A13" t="s">
        <v>68</v>
      </c>
      <c r="B13" t="s">
        <v>58</v>
      </c>
      <c r="C13" s="1">
        <v>-132</v>
      </c>
      <c r="D13" s="1">
        <v>-356</v>
      </c>
      <c r="F13" t="s">
        <v>76</v>
      </c>
      <c r="H13" s="2"/>
    </row>
    <row r="14" spans="1:9" x14ac:dyDescent="0.2">
      <c r="A14" t="s">
        <v>69</v>
      </c>
      <c r="B14" t="s">
        <v>58</v>
      </c>
      <c r="C14" s="1">
        <v>0</v>
      </c>
      <c r="D14" s="1">
        <v>0</v>
      </c>
    </row>
    <row r="15" spans="1:9" x14ac:dyDescent="0.2">
      <c r="A15" t="s">
        <v>70</v>
      </c>
      <c r="B15" t="s">
        <v>58</v>
      </c>
      <c r="C15" s="1">
        <v>0</v>
      </c>
      <c r="D15" s="1">
        <v>0</v>
      </c>
    </row>
    <row r="16" spans="1:9" x14ac:dyDescent="0.2">
      <c r="A16" t="s">
        <v>71</v>
      </c>
      <c r="B16" t="s">
        <v>58</v>
      </c>
      <c r="C16" s="1">
        <v>-132</v>
      </c>
      <c r="D16" s="1">
        <v>-356</v>
      </c>
    </row>
    <row r="17" spans="1:6" x14ac:dyDescent="0.2">
      <c r="A17" t="s">
        <v>72</v>
      </c>
      <c r="B17" t="s">
        <v>58</v>
      </c>
      <c r="C17" s="1">
        <v>0</v>
      </c>
      <c r="D17" s="1">
        <v>0</v>
      </c>
    </row>
    <row r="18" spans="1:6" x14ac:dyDescent="0.2">
      <c r="A18" t="s">
        <v>73</v>
      </c>
      <c r="B18" t="s">
        <v>58</v>
      </c>
      <c r="C18" s="1">
        <v>0</v>
      </c>
      <c r="D18" s="1">
        <v>0</v>
      </c>
    </row>
    <row r="19" spans="1:6" x14ac:dyDescent="0.2">
      <c r="A19" t="s">
        <v>74</v>
      </c>
      <c r="B19" t="s">
        <v>58</v>
      </c>
      <c r="C19" s="1">
        <v>0</v>
      </c>
      <c r="D19" s="1">
        <v>0</v>
      </c>
    </row>
    <row r="21" spans="1:6" x14ac:dyDescent="0.2">
      <c r="A21" s="2" t="s">
        <v>77</v>
      </c>
      <c r="B21" s="2"/>
      <c r="C21" s="2"/>
      <c r="D21" s="2"/>
    </row>
    <row r="22" spans="1:6" x14ac:dyDescent="0.2">
      <c r="A22" s="2"/>
      <c r="B22" s="2">
        <v>2010</v>
      </c>
      <c r="C22" s="2">
        <v>2011</v>
      </c>
      <c r="D22" s="2">
        <v>2012</v>
      </c>
    </row>
    <row r="23" spans="1:6" x14ac:dyDescent="0.2">
      <c r="A23" t="s">
        <v>78</v>
      </c>
      <c r="B23" t="s">
        <v>58</v>
      </c>
      <c r="C23">
        <v>113</v>
      </c>
      <c r="D23">
        <v>110</v>
      </c>
    </row>
    <row r="24" spans="1:6" x14ac:dyDescent="0.2">
      <c r="A24" t="s">
        <v>79</v>
      </c>
      <c r="B24" t="s">
        <v>58</v>
      </c>
      <c r="C24">
        <v>89</v>
      </c>
      <c r="D24">
        <v>90</v>
      </c>
    </row>
    <row r="25" spans="1:6" x14ac:dyDescent="0.2">
      <c r="A25" t="s">
        <v>80</v>
      </c>
      <c r="B25" t="s">
        <v>58</v>
      </c>
      <c r="C25">
        <v>40</v>
      </c>
      <c r="D25">
        <v>41</v>
      </c>
    </row>
    <row r="26" spans="1:6" x14ac:dyDescent="0.2">
      <c r="A26" t="s">
        <v>81</v>
      </c>
      <c r="B26" t="s">
        <v>58</v>
      </c>
      <c r="C26" s="4"/>
      <c r="D26" s="4"/>
      <c r="F26" t="s">
        <v>83</v>
      </c>
    </row>
    <row r="27" spans="1:6" x14ac:dyDescent="0.2">
      <c r="A27" t="s">
        <v>82</v>
      </c>
      <c r="B27" t="s">
        <v>58</v>
      </c>
      <c r="C27" s="4"/>
      <c r="D27" s="4"/>
      <c r="F27" t="s">
        <v>84</v>
      </c>
    </row>
    <row r="33" spans="1:1" x14ac:dyDescent="0.2">
      <c r="A33" t="s">
        <v>85</v>
      </c>
    </row>
    <row r="35" spans="1:1" x14ac:dyDescent="0.2">
      <c r="A35" t="s">
        <v>87</v>
      </c>
    </row>
    <row r="36" spans="1:1" x14ac:dyDescent="0.2">
      <c r="A36" t="s">
        <v>88</v>
      </c>
    </row>
    <row r="37" spans="1:1" x14ac:dyDescent="0.2">
      <c r="A37" t="s">
        <v>89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L13:S143"/>
  <sheetViews>
    <sheetView workbookViewId="0">
      <selection activeCell="M143" sqref="M143"/>
    </sheetView>
  </sheetViews>
  <sheetFormatPr baseColWidth="10" defaultColWidth="8.83203125" defaultRowHeight="15" x14ac:dyDescent="0.2"/>
  <sheetData>
    <row r="13" spans="19:19" x14ac:dyDescent="0.2">
      <c r="S13" s="2" t="s">
        <v>106</v>
      </c>
    </row>
    <row r="16" spans="19:19" x14ac:dyDescent="0.2">
      <c r="S16" t="s">
        <v>91</v>
      </c>
    </row>
    <row r="17" spans="19:19" x14ac:dyDescent="0.2">
      <c r="S17" s="2" t="s">
        <v>140</v>
      </c>
    </row>
    <row r="19" spans="19:19" x14ac:dyDescent="0.2">
      <c r="S19" t="s">
        <v>90</v>
      </c>
    </row>
    <row r="20" spans="19:19" x14ac:dyDescent="0.2">
      <c r="S20" s="2"/>
    </row>
    <row r="25" spans="19:19" x14ac:dyDescent="0.2">
      <c r="S25" t="s">
        <v>91</v>
      </c>
    </row>
    <row r="26" spans="19:19" x14ac:dyDescent="0.2">
      <c r="S26" s="2" t="s">
        <v>141</v>
      </c>
    </row>
    <row r="28" spans="19:19" x14ac:dyDescent="0.2">
      <c r="S28" t="s">
        <v>92</v>
      </c>
    </row>
    <row r="29" spans="19:19" x14ac:dyDescent="0.2">
      <c r="S29" s="2"/>
    </row>
    <row r="35" spans="19:19" x14ac:dyDescent="0.2">
      <c r="S35" t="s">
        <v>93</v>
      </c>
    </row>
    <row r="36" spans="19:19" x14ac:dyDescent="0.2">
      <c r="S36" s="2" t="s">
        <v>142</v>
      </c>
    </row>
    <row r="39" spans="19:19" x14ac:dyDescent="0.2">
      <c r="S39" t="s">
        <v>94</v>
      </c>
    </row>
    <row r="40" spans="19:19" x14ac:dyDescent="0.2">
      <c r="S40" s="2"/>
    </row>
    <row r="45" spans="19:19" x14ac:dyDescent="0.2">
      <c r="S45" t="s">
        <v>95</v>
      </c>
    </row>
    <row r="46" spans="19:19" x14ac:dyDescent="0.2">
      <c r="S46" s="2" t="s">
        <v>143</v>
      </c>
    </row>
    <row r="48" spans="19:19" x14ac:dyDescent="0.2">
      <c r="S48" t="s">
        <v>96</v>
      </c>
    </row>
    <row r="49" spans="19:19" x14ac:dyDescent="0.2">
      <c r="S49" s="2"/>
    </row>
    <row r="66" spans="15:15" x14ac:dyDescent="0.2">
      <c r="O66" t="s">
        <v>106</v>
      </c>
    </row>
    <row r="68" spans="15:15" x14ac:dyDescent="0.2">
      <c r="O68" t="s">
        <v>150</v>
      </c>
    </row>
    <row r="69" spans="15:15" x14ac:dyDescent="0.2">
      <c r="O69" t="s">
        <v>151</v>
      </c>
    </row>
    <row r="70" spans="15:15" x14ac:dyDescent="0.2">
      <c r="O70" t="s">
        <v>152</v>
      </c>
    </row>
    <row r="72" spans="15:15" x14ac:dyDescent="0.2">
      <c r="O72" t="s">
        <v>153</v>
      </c>
    </row>
    <row r="73" spans="15:15" x14ac:dyDescent="0.2">
      <c r="O73" t="s">
        <v>154</v>
      </c>
    </row>
    <row r="74" spans="15:15" x14ac:dyDescent="0.2">
      <c r="O74" t="s">
        <v>155</v>
      </c>
    </row>
    <row r="80" spans="15:15" x14ac:dyDescent="0.2">
      <c r="O80" t="s">
        <v>150</v>
      </c>
    </row>
    <row r="81" spans="15:15" x14ac:dyDescent="0.2">
      <c r="O81" t="s">
        <v>156</v>
      </c>
    </row>
    <row r="82" spans="15:15" x14ac:dyDescent="0.2">
      <c r="O82" t="s">
        <v>157</v>
      </c>
    </row>
    <row r="84" spans="15:15" x14ac:dyDescent="0.2">
      <c r="O84" t="s">
        <v>153</v>
      </c>
    </row>
    <row r="85" spans="15:15" x14ac:dyDescent="0.2">
      <c r="O85" t="s">
        <v>158</v>
      </c>
    </row>
    <row r="86" spans="15:15" x14ac:dyDescent="0.2">
      <c r="O86" t="s">
        <v>159</v>
      </c>
    </row>
    <row r="94" spans="15:15" x14ac:dyDescent="0.2">
      <c r="O94" t="s">
        <v>150</v>
      </c>
    </row>
    <row r="95" spans="15:15" x14ac:dyDescent="0.2">
      <c r="O95" t="s">
        <v>160</v>
      </c>
    </row>
    <row r="96" spans="15:15" x14ac:dyDescent="0.2">
      <c r="O96" t="s">
        <v>161</v>
      </c>
    </row>
    <row r="98" spans="15:15" x14ac:dyDescent="0.2">
      <c r="O98" t="s">
        <v>153</v>
      </c>
    </row>
    <row r="99" spans="15:15" x14ac:dyDescent="0.2">
      <c r="O99" t="s">
        <v>162</v>
      </c>
    </row>
    <row r="100" spans="15:15" x14ac:dyDescent="0.2">
      <c r="O100" t="s">
        <v>163</v>
      </c>
    </row>
    <row r="116" spans="13:14" x14ac:dyDescent="0.2">
      <c r="N116" t="s">
        <v>150</v>
      </c>
    </row>
    <row r="117" spans="13:14" x14ac:dyDescent="0.2">
      <c r="N117" t="s">
        <v>172</v>
      </c>
    </row>
    <row r="118" spans="13:14" x14ac:dyDescent="0.2">
      <c r="N118" t="s">
        <v>173</v>
      </c>
    </row>
    <row r="120" spans="13:14" x14ac:dyDescent="0.2">
      <c r="M120" t="s">
        <v>174</v>
      </c>
      <c r="N120" t="s">
        <v>153</v>
      </c>
    </row>
    <row r="121" spans="13:14" x14ac:dyDescent="0.2">
      <c r="M121" t="s">
        <v>175</v>
      </c>
    </row>
    <row r="122" spans="13:14" x14ac:dyDescent="0.2">
      <c r="M122" t="s">
        <v>176</v>
      </c>
    </row>
    <row r="128" spans="13:14" x14ac:dyDescent="0.2">
      <c r="M128" t="s">
        <v>150</v>
      </c>
    </row>
    <row r="129" spans="12:13" x14ac:dyDescent="0.2">
      <c r="M129" t="s">
        <v>177</v>
      </c>
    </row>
    <row r="130" spans="12:13" x14ac:dyDescent="0.2">
      <c r="M130" t="s">
        <v>178</v>
      </c>
    </row>
    <row r="132" spans="12:13" x14ac:dyDescent="0.2">
      <c r="M132" t="s">
        <v>153</v>
      </c>
    </row>
    <row r="133" spans="12:13" x14ac:dyDescent="0.2">
      <c r="M133" t="s">
        <v>179</v>
      </c>
    </row>
    <row r="134" spans="12:13" x14ac:dyDescent="0.2">
      <c r="M134" t="s">
        <v>180</v>
      </c>
    </row>
    <row r="138" spans="12:13" x14ac:dyDescent="0.2">
      <c r="L138" t="s">
        <v>181</v>
      </c>
      <c r="M138" t="s">
        <v>150</v>
      </c>
    </row>
    <row r="139" spans="12:13" x14ac:dyDescent="0.2">
      <c r="M139" t="s">
        <v>182</v>
      </c>
    </row>
    <row r="140" spans="12:13" x14ac:dyDescent="0.2">
      <c r="M140" t="s">
        <v>183</v>
      </c>
    </row>
    <row r="142" spans="12:13" x14ac:dyDescent="0.2">
      <c r="M142" t="s">
        <v>153</v>
      </c>
    </row>
    <row r="143" spans="12:13" x14ac:dyDescent="0.2">
      <c r="M143" t="s">
        <v>184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74"/>
  <sheetViews>
    <sheetView showGridLines="0" workbookViewId="0">
      <selection activeCell="K57" sqref="K57"/>
    </sheetView>
  </sheetViews>
  <sheetFormatPr baseColWidth="10" defaultColWidth="8.83203125" defaultRowHeight="15" x14ac:dyDescent="0.2"/>
  <cols>
    <col min="1" max="1" width="50" bestFit="1" customWidth="1"/>
    <col min="6" max="6" width="10.1640625" customWidth="1"/>
    <col min="7" max="7" width="3.83203125" customWidth="1"/>
    <col min="8" max="8" width="10.5" bestFit="1" customWidth="1"/>
    <col min="10" max="10" width="48" bestFit="1" customWidth="1"/>
  </cols>
  <sheetData>
    <row r="1" spans="1:17" ht="16" thickBot="1" x14ac:dyDescent="0.25">
      <c r="A1" s="2" t="s">
        <v>124</v>
      </c>
      <c r="J1" s="2" t="s">
        <v>125</v>
      </c>
    </row>
    <row r="2" spans="1:17" x14ac:dyDescent="0.2">
      <c r="A2" s="8" t="s">
        <v>19</v>
      </c>
      <c r="B2" s="9"/>
      <c r="C2" s="10"/>
      <c r="D2" s="10"/>
      <c r="E2" s="10"/>
      <c r="F2" s="10"/>
      <c r="G2" s="10"/>
      <c r="H2" s="11"/>
      <c r="J2" s="8" t="s">
        <v>19</v>
      </c>
      <c r="K2" s="9"/>
      <c r="L2" s="10"/>
      <c r="M2" s="10"/>
      <c r="N2" s="10"/>
      <c r="O2" s="10"/>
      <c r="P2" s="10"/>
      <c r="Q2" s="11"/>
    </row>
    <row r="3" spans="1:17" x14ac:dyDescent="0.2">
      <c r="A3" s="12" t="s">
        <v>20</v>
      </c>
      <c r="B3" s="2"/>
      <c r="H3" s="13"/>
      <c r="J3" s="12" t="s">
        <v>20</v>
      </c>
      <c r="K3" s="2"/>
      <c r="Q3" s="13"/>
    </row>
    <row r="4" spans="1:17" x14ac:dyDescent="0.2">
      <c r="A4" s="12" t="s">
        <v>21</v>
      </c>
      <c r="B4" s="2"/>
      <c r="H4" s="13"/>
      <c r="J4" s="12" t="s">
        <v>21</v>
      </c>
      <c r="K4" s="2"/>
      <c r="Q4" s="13"/>
    </row>
    <row r="5" spans="1:17" x14ac:dyDescent="0.2">
      <c r="A5" s="12" t="s">
        <v>10</v>
      </c>
      <c r="B5" s="7">
        <v>0.4</v>
      </c>
      <c r="H5" s="13"/>
      <c r="J5" s="12" t="s">
        <v>10</v>
      </c>
      <c r="K5" s="7">
        <v>0.4</v>
      </c>
      <c r="Q5" s="13"/>
    </row>
    <row r="6" spans="1:17" x14ac:dyDescent="0.2">
      <c r="A6" s="12" t="s">
        <v>11</v>
      </c>
      <c r="B6" s="7">
        <v>0.12</v>
      </c>
      <c r="H6" s="13"/>
      <c r="J6" s="12" t="s">
        <v>11</v>
      </c>
      <c r="K6" s="7">
        <v>0.12</v>
      </c>
      <c r="Q6" s="13"/>
    </row>
    <row r="7" spans="1:17" x14ac:dyDescent="0.2">
      <c r="A7" s="12" t="s">
        <v>22</v>
      </c>
      <c r="B7" s="7">
        <v>0</v>
      </c>
      <c r="H7" s="13"/>
      <c r="J7" s="12" t="s">
        <v>22</v>
      </c>
      <c r="K7" s="7">
        <v>0</v>
      </c>
      <c r="Q7" s="13"/>
    </row>
    <row r="8" spans="1:17" x14ac:dyDescent="0.2">
      <c r="A8" s="12"/>
      <c r="H8" s="13"/>
      <c r="J8" s="12"/>
      <c r="Q8" s="13"/>
    </row>
    <row r="9" spans="1:17" x14ac:dyDescent="0.2">
      <c r="A9" s="12"/>
      <c r="H9" s="13"/>
      <c r="J9" s="12"/>
      <c r="Q9" s="13"/>
    </row>
    <row r="10" spans="1:17" x14ac:dyDescent="0.2">
      <c r="A10" s="14"/>
      <c r="H10" s="13"/>
      <c r="J10" s="14"/>
      <c r="Q10" s="13"/>
    </row>
    <row r="11" spans="1:17" x14ac:dyDescent="0.2">
      <c r="A11" s="15" t="s">
        <v>24</v>
      </c>
      <c r="B11" s="3">
        <v>2012</v>
      </c>
      <c r="C11" s="3">
        <v>2013</v>
      </c>
      <c r="D11" s="3">
        <v>2014</v>
      </c>
      <c r="E11" s="3">
        <v>2015</v>
      </c>
      <c r="F11" s="3" t="s">
        <v>0</v>
      </c>
      <c r="G11" s="3"/>
      <c r="H11" s="16" t="s">
        <v>107</v>
      </c>
      <c r="J11" s="15" t="s">
        <v>24</v>
      </c>
      <c r="K11" s="3">
        <v>2012</v>
      </c>
      <c r="L11" s="3">
        <v>2013</v>
      </c>
      <c r="M11" s="3">
        <v>2014</v>
      </c>
      <c r="N11" s="3">
        <v>2015</v>
      </c>
      <c r="O11" s="3" t="s">
        <v>0</v>
      </c>
      <c r="P11" s="3"/>
      <c r="Q11" s="16" t="s">
        <v>107</v>
      </c>
    </row>
    <row r="12" spans="1:17" x14ac:dyDescent="0.2">
      <c r="A12" s="15" t="s">
        <v>1</v>
      </c>
      <c r="H12" s="13"/>
      <c r="J12" s="15" t="s">
        <v>1</v>
      </c>
      <c r="Q12" s="13"/>
    </row>
    <row r="13" spans="1:17" x14ac:dyDescent="0.2">
      <c r="A13" s="12" t="s">
        <v>2</v>
      </c>
      <c r="C13" s="1">
        <v>4000</v>
      </c>
      <c r="D13" s="1">
        <v>4000</v>
      </c>
      <c r="E13" s="1">
        <v>4000</v>
      </c>
      <c r="F13" s="1">
        <v>4000</v>
      </c>
      <c r="H13" s="13"/>
      <c r="J13" s="12" t="s">
        <v>2</v>
      </c>
      <c r="L13" s="1">
        <v>2000</v>
      </c>
      <c r="M13" s="1">
        <v>2000</v>
      </c>
      <c r="N13" s="1">
        <v>2000</v>
      </c>
      <c r="O13" s="1">
        <v>2000</v>
      </c>
      <c r="Q13" s="13"/>
    </row>
    <row r="14" spans="1:17" x14ac:dyDescent="0.2">
      <c r="A14" s="12" t="s">
        <v>3</v>
      </c>
      <c r="C14" s="1">
        <v>3740</v>
      </c>
      <c r="D14" s="1">
        <v>3740</v>
      </c>
      <c r="E14" s="1">
        <v>3740</v>
      </c>
      <c r="F14" s="1">
        <v>3740</v>
      </c>
      <c r="H14" s="13"/>
      <c r="J14" s="12" t="s">
        <v>3</v>
      </c>
      <c r="L14" s="1">
        <v>1833</v>
      </c>
      <c r="M14" s="1">
        <v>1833</v>
      </c>
      <c r="N14" s="1">
        <v>1833</v>
      </c>
      <c r="O14" s="1">
        <v>1833</v>
      </c>
      <c r="Q14" s="13"/>
    </row>
    <row r="15" spans="1:17" x14ac:dyDescent="0.2">
      <c r="A15" s="12" t="s">
        <v>4</v>
      </c>
      <c r="C15" s="1">
        <v>260</v>
      </c>
      <c r="D15" s="1">
        <v>260</v>
      </c>
      <c r="E15" s="1">
        <v>260</v>
      </c>
      <c r="F15" s="1">
        <v>260</v>
      </c>
      <c r="H15" s="17">
        <f>F15/F13</f>
        <v>6.5000000000000002E-2</v>
      </c>
      <c r="J15" s="12" t="s">
        <v>4</v>
      </c>
      <c r="L15" s="1">
        <v>167</v>
      </c>
      <c r="M15" s="1">
        <v>167</v>
      </c>
      <c r="N15" s="1">
        <v>167</v>
      </c>
      <c r="O15" s="1">
        <v>167</v>
      </c>
      <c r="Q15" s="17">
        <f>O15/O13</f>
        <v>8.3500000000000005E-2</v>
      </c>
    </row>
    <row r="16" spans="1:17" x14ac:dyDescent="0.2">
      <c r="A16" s="12" t="s">
        <v>9</v>
      </c>
      <c r="C16" s="1">
        <f>C15*(1-$B$5)</f>
        <v>156</v>
      </c>
      <c r="D16" s="1">
        <f t="shared" ref="D16:F16" si="0">D15*(1-$B$5)</f>
        <v>156</v>
      </c>
      <c r="E16" s="1">
        <f t="shared" si="0"/>
        <v>156</v>
      </c>
      <c r="F16" s="1">
        <f t="shared" si="0"/>
        <v>156</v>
      </c>
      <c r="H16" s="17">
        <f>F16/F13</f>
        <v>3.9E-2</v>
      </c>
      <c r="J16" s="12" t="s">
        <v>9</v>
      </c>
      <c r="L16" s="1">
        <f>L15*(1-$K$5)</f>
        <v>100.2</v>
      </c>
      <c r="M16" s="1">
        <f t="shared" ref="M16:O16" si="1">M15*(1-$K$5)</f>
        <v>100.2</v>
      </c>
      <c r="N16" s="1">
        <f t="shared" si="1"/>
        <v>100.2</v>
      </c>
      <c r="O16" s="1">
        <f t="shared" si="1"/>
        <v>100.2</v>
      </c>
      <c r="Q16" s="17">
        <f>O16/O13</f>
        <v>5.0099999999999999E-2</v>
      </c>
    </row>
    <row r="17" spans="1:17" x14ac:dyDescent="0.2">
      <c r="A17" s="12" t="s">
        <v>13</v>
      </c>
      <c r="C17" s="1">
        <f>C29</f>
        <v>1707</v>
      </c>
      <c r="D17" s="1">
        <f t="shared" ref="D17:F17" si="2">D29</f>
        <v>0</v>
      </c>
      <c r="E17" s="1">
        <f t="shared" si="2"/>
        <v>0</v>
      </c>
      <c r="F17" s="1">
        <f t="shared" si="2"/>
        <v>0</v>
      </c>
      <c r="H17" s="18"/>
      <c r="J17" s="12" t="s">
        <v>13</v>
      </c>
      <c r="L17" s="1">
        <f>L29</f>
        <v>904</v>
      </c>
      <c r="M17" s="1">
        <f t="shared" ref="M17:O17" si="3">M29</f>
        <v>0</v>
      </c>
      <c r="N17" s="1">
        <f t="shared" si="3"/>
        <v>0</v>
      </c>
      <c r="O17" s="1">
        <f t="shared" si="3"/>
        <v>0</v>
      </c>
      <c r="Q17" s="18"/>
    </row>
    <row r="18" spans="1:17" x14ac:dyDescent="0.2">
      <c r="A18" s="19" t="s">
        <v>14</v>
      </c>
      <c r="C18" s="1">
        <f>C16-C17</f>
        <v>-1551</v>
      </c>
      <c r="D18" s="1">
        <f t="shared" ref="D18:F18" si="4">D16-D17</f>
        <v>156</v>
      </c>
      <c r="E18" s="1">
        <f t="shared" si="4"/>
        <v>156</v>
      </c>
      <c r="F18" s="1">
        <f t="shared" si="4"/>
        <v>156</v>
      </c>
      <c r="H18" s="18"/>
      <c r="J18" s="19" t="s">
        <v>14</v>
      </c>
      <c r="L18" s="1">
        <f>L16-L17</f>
        <v>-803.8</v>
      </c>
      <c r="M18" s="1">
        <f t="shared" ref="M18:O18" si="5">M16-M17</f>
        <v>100.2</v>
      </c>
      <c r="N18" s="1">
        <f t="shared" si="5"/>
        <v>100.2</v>
      </c>
      <c r="O18" s="1">
        <f t="shared" si="5"/>
        <v>100.2</v>
      </c>
      <c r="Q18" s="18"/>
    </row>
    <row r="19" spans="1:17" x14ac:dyDescent="0.2">
      <c r="A19" s="19" t="s">
        <v>15</v>
      </c>
      <c r="C19" s="1"/>
      <c r="D19" s="1"/>
      <c r="E19" s="1"/>
      <c r="F19" s="1">
        <f>F18/$B$6</f>
        <v>1300</v>
      </c>
      <c r="H19" s="18"/>
      <c r="J19" s="19" t="s">
        <v>15</v>
      </c>
      <c r="L19" s="1"/>
      <c r="M19" s="1"/>
      <c r="N19" s="1"/>
      <c r="O19" s="1">
        <f>O18/$K$6</f>
        <v>835</v>
      </c>
      <c r="Q19" s="18"/>
    </row>
    <row r="20" spans="1:17" x14ac:dyDescent="0.2">
      <c r="A20" s="19" t="s">
        <v>16</v>
      </c>
      <c r="C20" s="1">
        <f>C18</f>
        <v>-1551</v>
      </c>
      <c r="D20" s="1">
        <f t="shared" ref="D20:E20" si="6">D18</f>
        <v>156</v>
      </c>
      <c r="E20" s="1">
        <f t="shared" si="6"/>
        <v>156</v>
      </c>
      <c r="F20" s="1">
        <f>F18+F19</f>
        <v>1456</v>
      </c>
      <c r="H20" s="13"/>
      <c r="J20" s="19" t="s">
        <v>16</v>
      </c>
      <c r="L20" s="1">
        <f>L18</f>
        <v>-803.8</v>
      </c>
      <c r="M20" s="1">
        <f t="shared" ref="M20:N20" si="7">M18</f>
        <v>100.2</v>
      </c>
      <c r="N20" s="1">
        <f t="shared" si="7"/>
        <v>100.2</v>
      </c>
      <c r="O20" s="1">
        <f>O18+O19</f>
        <v>935.2</v>
      </c>
      <c r="Q20" s="13"/>
    </row>
    <row r="21" spans="1:17" x14ac:dyDescent="0.2">
      <c r="A21" s="20" t="s">
        <v>18</v>
      </c>
      <c r="B21" s="38">
        <f>NPV(B6,C20:F20)</f>
        <v>-224.10714285714303</v>
      </c>
      <c r="C21" s="1"/>
      <c r="D21" s="1"/>
      <c r="E21" s="1"/>
      <c r="F21" s="1"/>
      <c r="H21" s="13"/>
      <c r="J21" s="20" t="s">
        <v>18</v>
      </c>
      <c r="K21" s="38">
        <f>NPV(K6,L20:O20)</f>
        <v>27.857142857142691</v>
      </c>
      <c r="L21" s="1"/>
      <c r="M21" s="1"/>
      <c r="N21" s="1"/>
      <c r="O21" s="1"/>
      <c r="Q21" s="13"/>
    </row>
    <row r="22" spans="1:17" x14ac:dyDescent="0.2">
      <c r="A22" s="19"/>
      <c r="B22" s="21"/>
      <c r="C22" s="1"/>
      <c r="D22" s="1"/>
      <c r="E22" s="1"/>
      <c r="F22" s="1"/>
      <c r="H22" s="13"/>
      <c r="J22" s="19"/>
      <c r="K22" s="21"/>
      <c r="L22" s="1"/>
      <c r="M22" s="1"/>
      <c r="N22" s="1"/>
      <c r="O22" s="1"/>
      <c r="Q22" s="13"/>
    </row>
    <row r="23" spans="1:17" x14ac:dyDescent="0.2">
      <c r="A23" s="19"/>
      <c r="C23" s="1"/>
      <c r="D23" s="1"/>
      <c r="E23" s="1"/>
      <c r="F23" s="1"/>
      <c r="H23" s="13"/>
      <c r="J23" s="19"/>
      <c r="L23" s="1"/>
      <c r="M23" s="1"/>
      <c r="N23" s="1"/>
      <c r="O23" s="1"/>
      <c r="Q23" s="13"/>
    </row>
    <row r="24" spans="1:17" x14ac:dyDescent="0.2">
      <c r="A24" s="15" t="s">
        <v>5</v>
      </c>
      <c r="H24" s="13"/>
      <c r="J24" s="15" t="s">
        <v>5</v>
      </c>
      <c r="Q24" s="13"/>
    </row>
    <row r="25" spans="1:17" x14ac:dyDescent="0.2">
      <c r="A25" s="12" t="s">
        <v>6</v>
      </c>
      <c r="B25">
        <v>0</v>
      </c>
      <c r="C25" s="1">
        <v>1205</v>
      </c>
      <c r="D25" s="1">
        <v>1205</v>
      </c>
      <c r="E25" s="1">
        <v>1205</v>
      </c>
      <c r="F25" s="1">
        <v>1205</v>
      </c>
      <c r="H25" s="13"/>
      <c r="J25" s="12" t="s">
        <v>6</v>
      </c>
      <c r="K25">
        <v>0</v>
      </c>
      <c r="L25" s="1">
        <v>603</v>
      </c>
      <c r="M25" s="1">
        <v>603</v>
      </c>
      <c r="N25" s="1">
        <v>603</v>
      </c>
      <c r="O25" s="1">
        <v>603</v>
      </c>
      <c r="Q25" s="13"/>
    </row>
    <row r="26" spans="1:17" x14ac:dyDescent="0.2">
      <c r="A26" s="12" t="s">
        <v>7</v>
      </c>
      <c r="B26">
        <v>0</v>
      </c>
      <c r="C26" s="1">
        <v>922</v>
      </c>
      <c r="D26" s="1">
        <v>922</v>
      </c>
      <c r="E26" s="1">
        <v>922</v>
      </c>
      <c r="F26" s="1">
        <v>922</v>
      </c>
      <c r="H26" s="13"/>
      <c r="J26" s="12" t="s">
        <v>7</v>
      </c>
      <c r="K26">
        <v>0</v>
      </c>
      <c r="L26" s="1">
        <v>452</v>
      </c>
      <c r="M26" s="1">
        <v>452</v>
      </c>
      <c r="N26" s="1">
        <v>452</v>
      </c>
      <c r="O26" s="1">
        <v>452</v>
      </c>
      <c r="Q26" s="13"/>
    </row>
    <row r="27" spans="1:17" x14ac:dyDescent="0.2">
      <c r="A27" s="12" t="s">
        <v>8</v>
      </c>
      <c r="B27">
        <v>0</v>
      </c>
      <c r="C27" s="1">
        <v>420</v>
      </c>
      <c r="D27" s="1">
        <v>420</v>
      </c>
      <c r="E27" s="1">
        <v>420</v>
      </c>
      <c r="F27" s="1">
        <v>420</v>
      </c>
      <c r="H27" s="13"/>
      <c r="J27" s="12" t="s">
        <v>8</v>
      </c>
      <c r="K27">
        <v>0</v>
      </c>
      <c r="L27" s="1">
        <v>151</v>
      </c>
      <c r="M27" s="1">
        <v>151</v>
      </c>
      <c r="N27" s="1">
        <v>151</v>
      </c>
      <c r="O27" s="1">
        <v>151</v>
      </c>
      <c r="Q27" s="13"/>
    </row>
    <row r="28" spans="1:17" x14ac:dyDescent="0.2">
      <c r="A28" s="12" t="s">
        <v>17</v>
      </c>
      <c r="B28" s="1">
        <f>B25+B26-B27</f>
        <v>0</v>
      </c>
      <c r="C28" s="1">
        <f>C25+C26-C27</f>
        <v>1707</v>
      </c>
      <c r="D28" s="1">
        <f t="shared" ref="D28:F28" si="8">D25+D26-D27</f>
        <v>1707</v>
      </c>
      <c r="E28" s="1">
        <f t="shared" si="8"/>
        <v>1707</v>
      </c>
      <c r="F28" s="1">
        <f t="shared" si="8"/>
        <v>1707</v>
      </c>
      <c r="H28" s="30" t="s">
        <v>111</v>
      </c>
      <c r="J28" s="12" t="s">
        <v>17</v>
      </c>
      <c r="K28" s="1">
        <f>K25+K26-K27</f>
        <v>0</v>
      </c>
      <c r="L28" s="1">
        <f>L25+L26-L27</f>
        <v>904</v>
      </c>
      <c r="M28" s="1">
        <f t="shared" ref="M28:O28" si="9">M25+M26-M27</f>
        <v>904</v>
      </c>
      <c r="N28" s="1">
        <f t="shared" si="9"/>
        <v>904</v>
      </c>
      <c r="O28" s="1">
        <f t="shared" si="9"/>
        <v>904</v>
      </c>
      <c r="Q28" s="13"/>
    </row>
    <row r="29" spans="1:17" x14ac:dyDescent="0.2">
      <c r="A29" s="12" t="s">
        <v>12</v>
      </c>
      <c r="C29" s="1">
        <f>C28-B28</f>
        <v>1707</v>
      </c>
      <c r="D29" s="1">
        <f>D28-C28</f>
        <v>0</v>
      </c>
      <c r="E29" s="1">
        <f t="shared" ref="E29" si="10">E28-D28</f>
        <v>0</v>
      </c>
      <c r="F29" s="1">
        <f t="shared" ref="F29" si="11">F28-E28</f>
        <v>0</v>
      </c>
      <c r="H29" s="13"/>
      <c r="J29" s="12" t="s">
        <v>12</v>
      </c>
      <c r="L29" s="1">
        <f>L28-K28</f>
        <v>904</v>
      </c>
      <c r="M29" s="1">
        <f>M28-L28</f>
        <v>0</v>
      </c>
      <c r="N29" s="1">
        <f t="shared" ref="N29:O29" si="12">N28-M28</f>
        <v>0</v>
      </c>
      <c r="O29" s="1">
        <f t="shared" si="12"/>
        <v>0</v>
      </c>
      <c r="Q29" s="30" t="s">
        <v>111</v>
      </c>
    </row>
    <row r="30" spans="1:17" x14ac:dyDescent="0.2">
      <c r="A30" s="12"/>
      <c r="C30" s="1"/>
      <c r="D30" s="1"/>
      <c r="E30" s="1"/>
      <c r="F30" s="1"/>
      <c r="H30" s="13"/>
      <c r="J30" s="12"/>
      <c r="L30" s="1"/>
      <c r="M30" s="1"/>
      <c r="N30" s="1"/>
      <c r="O30" s="1"/>
      <c r="Q30" s="13"/>
    </row>
    <row r="31" spans="1:17" x14ac:dyDescent="0.2">
      <c r="A31" s="14" t="s">
        <v>25</v>
      </c>
      <c r="C31" s="5">
        <f>C29/C13</f>
        <v>0.42675000000000002</v>
      </c>
      <c r="D31" s="24"/>
      <c r="E31" s="24"/>
      <c r="F31" s="24"/>
      <c r="H31" s="13"/>
      <c r="J31" s="14" t="s">
        <v>25</v>
      </c>
      <c r="L31" s="5">
        <f>L29/L13</f>
        <v>0.45200000000000001</v>
      </c>
      <c r="M31" s="24"/>
      <c r="N31" s="24"/>
      <c r="O31" s="24"/>
      <c r="Q31" s="13"/>
    </row>
    <row r="32" spans="1:17" x14ac:dyDescent="0.2">
      <c r="A32" s="12"/>
      <c r="H32" s="13"/>
      <c r="J32" s="12"/>
      <c r="Q32" s="13"/>
    </row>
    <row r="33" spans="1:17" x14ac:dyDescent="0.2">
      <c r="A33" s="12"/>
      <c r="H33" s="13"/>
      <c r="J33" s="12"/>
      <c r="Q33" s="13"/>
    </row>
    <row r="34" spans="1:17" ht="16" thickBot="1" x14ac:dyDescent="0.25">
      <c r="A34" s="25" t="s">
        <v>122</v>
      </c>
      <c r="B34" s="22"/>
      <c r="C34" s="31"/>
      <c r="D34" s="31"/>
      <c r="E34" s="22"/>
      <c r="F34" s="22"/>
      <c r="G34" s="22"/>
      <c r="H34" s="23"/>
      <c r="J34" s="25" t="s">
        <v>122</v>
      </c>
      <c r="K34" s="22"/>
      <c r="L34" s="31"/>
      <c r="M34" s="31"/>
      <c r="N34" s="22"/>
      <c r="O34" s="22"/>
      <c r="P34" s="22"/>
      <c r="Q34" s="23"/>
    </row>
    <row r="35" spans="1:17" x14ac:dyDescent="0.2">
      <c r="A35" s="2" t="s">
        <v>146</v>
      </c>
      <c r="J35" s="2" t="s">
        <v>149</v>
      </c>
    </row>
    <row r="37" spans="1:17" ht="16" thickBot="1" x14ac:dyDescent="0.25">
      <c r="A37" s="35" t="s">
        <v>126</v>
      </c>
      <c r="J37" s="36" t="s">
        <v>127</v>
      </c>
    </row>
    <row r="38" spans="1:17" x14ac:dyDescent="0.2">
      <c r="A38" s="8" t="s">
        <v>19</v>
      </c>
      <c r="B38" s="9"/>
      <c r="C38" s="10"/>
      <c r="D38" s="10"/>
      <c r="E38" s="10"/>
      <c r="F38" s="10"/>
      <c r="G38" s="10"/>
      <c r="H38" s="11"/>
      <c r="J38" s="8" t="s">
        <v>19</v>
      </c>
      <c r="K38" s="9"/>
      <c r="L38" s="10"/>
      <c r="M38" s="10"/>
      <c r="N38" s="10"/>
      <c r="O38" s="10"/>
      <c r="P38" s="10"/>
      <c r="Q38" s="11"/>
    </row>
    <row r="39" spans="1:17" x14ac:dyDescent="0.2">
      <c r="A39" s="12" t="s">
        <v>20</v>
      </c>
      <c r="B39" s="2"/>
      <c r="H39" s="13"/>
      <c r="J39" s="12" t="s">
        <v>20</v>
      </c>
      <c r="K39" s="2"/>
      <c r="Q39" s="13"/>
    </row>
    <row r="40" spans="1:17" x14ac:dyDescent="0.2">
      <c r="A40" s="12" t="s">
        <v>21</v>
      </c>
      <c r="B40" s="2"/>
      <c r="H40" s="13"/>
      <c r="J40" s="12" t="s">
        <v>21</v>
      </c>
      <c r="K40" s="2"/>
      <c r="Q40" s="13"/>
    </row>
    <row r="41" spans="1:17" x14ac:dyDescent="0.2">
      <c r="A41" s="12" t="s">
        <v>10</v>
      </c>
      <c r="B41" s="7">
        <v>0.4</v>
      </c>
      <c r="H41" s="13"/>
      <c r="J41" s="12" t="s">
        <v>10</v>
      </c>
      <c r="K41" s="7">
        <v>0.4</v>
      </c>
      <c r="Q41" s="13"/>
    </row>
    <row r="42" spans="1:17" x14ac:dyDescent="0.2">
      <c r="A42" s="12" t="s">
        <v>11</v>
      </c>
      <c r="B42" s="7">
        <v>0.12</v>
      </c>
      <c r="H42" s="13"/>
      <c r="J42" s="12" t="s">
        <v>11</v>
      </c>
      <c r="K42" s="7">
        <v>0.12</v>
      </c>
      <c r="Q42" s="13"/>
    </row>
    <row r="43" spans="1:17" x14ac:dyDescent="0.2">
      <c r="A43" s="12" t="s">
        <v>22</v>
      </c>
      <c r="B43" s="7">
        <v>0</v>
      </c>
      <c r="H43" s="13"/>
      <c r="J43" s="12" t="s">
        <v>22</v>
      </c>
      <c r="K43" s="7">
        <v>0</v>
      </c>
      <c r="Q43" s="13"/>
    </row>
    <row r="44" spans="1:17" x14ac:dyDescent="0.2">
      <c r="A44" s="12"/>
      <c r="H44" s="13"/>
      <c r="J44" s="12"/>
      <c r="Q44" s="13"/>
    </row>
    <row r="45" spans="1:17" x14ac:dyDescent="0.2">
      <c r="A45" s="12"/>
      <c r="H45" s="13"/>
      <c r="J45" s="12"/>
      <c r="Q45" s="13"/>
    </row>
    <row r="46" spans="1:17" x14ac:dyDescent="0.2">
      <c r="A46" s="14"/>
      <c r="H46" s="13"/>
      <c r="J46" s="14"/>
      <c r="Q46" s="13"/>
    </row>
    <row r="47" spans="1:17" x14ac:dyDescent="0.2">
      <c r="A47" s="15" t="s">
        <v>24</v>
      </c>
      <c r="B47" s="3">
        <v>2012</v>
      </c>
      <c r="C47" s="3">
        <v>2013</v>
      </c>
      <c r="D47" s="3">
        <v>2014</v>
      </c>
      <c r="E47" s="3">
        <v>2015</v>
      </c>
      <c r="F47" s="3" t="s">
        <v>0</v>
      </c>
      <c r="G47" s="3"/>
      <c r="H47" s="16" t="s">
        <v>107</v>
      </c>
      <c r="J47" s="15" t="s">
        <v>24</v>
      </c>
      <c r="K47" s="3">
        <v>2012</v>
      </c>
      <c r="L47" s="3">
        <v>2013</v>
      </c>
      <c r="M47" s="3">
        <v>2014</v>
      </c>
      <c r="N47" s="3">
        <v>2015</v>
      </c>
      <c r="O47" s="3" t="s">
        <v>0</v>
      </c>
      <c r="P47" s="3"/>
      <c r="Q47" s="16" t="s">
        <v>107</v>
      </c>
    </row>
    <row r="48" spans="1:17" x14ac:dyDescent="0.2">
      <c r="A48" s="15" t="s">
        <v>1</v>
      </c>
      <c r="H48" s="13"/>
      <c r="J48" s="15" t="s">
        <v>1</v>
      </c>
      <c r="Q48" s="13"/>
    </row>
    <row r="49" spans="1:17" x14ac:dyDescent="0.2">
      <c r="A49" s="12" t="s">
        <v>2</v>
      </c>
      <c r="C49" s="1">
        <v>-2000</v>
      </c>
      <c r="D49" s="1">
        <v>-2000</v>
      </c>
      <c r="E49" s="1">
        <v>-2000</v>
      </c>
      <c r="F49" s="1">
        <v>-2000</v>
      </c>
      <c r="H49" s="13"/>
      <c r="J49" s="12" t="s">
        <v>2</v>
      </c>
      <c r="L49" s="1">
        <v>-1000</v>
      </c>
      <c r="M49" s="1">
        <v>-1000</v>
      </c>
      <c r="N49" s="1">
        <v>-1000</v>
      </c>
      <c r="O49" s="1">
        <v>-1000</v>
      </c>
      <c r="Q49" s="13"/>
    </row>
    <row r="50" spans="1:17" x14ac:dyDescent="0.2">
      <c r="A50" s="12" t="s">
        <v>3</v>
      </c>
      <c r="C50" s="1">
        <v>-1870</v>
      </c>
      <c r="D50" s="1">
        <v>-1870</v>
      </c>
      <c r="E50" s="1">
        <v>-1870</v>
      </c>
      <c r="F50" s="1">
        <v>-1870</v>
      </c>
      <c r="H50" s="13"/>
      <c r="J50" s="12" t="s">
        <v>3</v>
      </c>
      <c r="L50" s="1">
        <v>-935</v>
      </c>
      <c r="M50" s="1">
        <v>-935</v>
      </c>
      <c r="N50" s="1">
        <v>-935</v>
      </c>
      <c r="O50" s="1">
        <v>-935</v>
      </c>
      <c r="Q50" s="13"/>
    </row>
    <row r="51" spans="1:17" x14ac:dyDescent="0.2">
      <c r="A51" s="12" t="s">
        <v>4</v>
      </c>
      <c r="C51" s="1">
        <v>-130</v>
      </c>
      <c r="D51" s="1">
        <v>-130</v>
      </c>
      <c r="E51" s="1">
        <v>-130</v>
      </c>
      <c r="F51" s="1">
        <v>-130</v>
      </c>
      <c r="H51" s="17">
        <f>F51/F49</f>
        <v>6.5000000000000002E-2</v>
      </c>
      <c r="J51" s="12" t="s">
        <v>4</v>
      </c>
      <c r="L51" s="1">
        <v>-65</v>
      </c>
      <c r="M51" s="1">
        <v>-65</v>
      </c>
      <c r="N51" s="1">
        <v>-65</v>
      </c>
      <c r="O51" s="1">
        <v>-65</v>
      </c>
      <c r="Q51" s="17">
        <f>O51/O49</f>
        <v>6.5000000000000002E-2</v>
      </c>
    </row>
    <row r="52" spans="1:17" x14ac:dyDescent="0.2">
      <c r="A52" s="12" t="s">
        <v>9</v>
      </c>
      <c r="C52" s="1">
        <f>C51*(1-$B$5)</f>
        <v>-78</v>
      </c>
      <c r="D52" s="1">
        <f t="shared" ref="D52" si="13">D51*(1-$B$5)</f>
        <v>-78</v>
      </c>
      <c r="E52" s="1">
        <f t="shared" ref="E52" si="14">E51*(1-$B$5)</f>
        <v>-78</v>
      </c>
      <c r="F52" s="1">
        <f t="shared" ref="F52" si="15">F51*(1-$B$5)</f>
        <v>-78</v>
      </c>
      <c r="H52" s="17">
        <f>F52/F50</f>
        <v>4.1711229946524063E-2</v>
      </c>
      <c r="J52" s="12" t="s">
        <v>9</v>
      </c>
      <c r="L52" s="1">
        <f>L51*(1-$B$5)</f>
        <v>-39</v>
      </c>
      <c r="M52" s="1">
        <f t="shared" ref="M52" si="16">M51*(1-$B$5)</f>
        <v>-39</v>
      </c>
      <c r="N52" s="1">
        <f t="shared" ref="N52" si="17">N51*(1-$B$5)</f>
        <v>-39</v>
      </c>
      <c r="O52" s="1">
        <f t="shared" ref="O52" si="18">O51*(1-$B$5)</f>
        <v>-39</v>
      </c>
      <c r="Q52" s="17">
        <f>O52/O50</f>
        <v>4.1711229946524063E-2</v>
      </c>
    </row>
    <row r="53" spans="1:17" x14ac:dyDescent="0.2">
      <c r="A53" s="12" t="s">
        <v>13</v>
      </c>
      <c r="C53" s="1">
        <f>C65</f>
        <v>-1347</v>
      </c>
      <c r="D53" s="1">
        <f t="shared" ref="D53:F53" si="19">D65</f>
        <v>0</v>
      </c>
      <c r="E53" s="1">
        <f t="shared" si="19"/>
        <v>0</v>
      </c>
      <c r="F53" s="1">
        <f t="shared" si="19"/>
        <v>0</v>
      </c>
      <c r="H53" s="18"/>
      <c r="J53" s="12" t="s">
        <v>13</v>
      </c>
      <c r="L53" s="1">
        <f>L65</f>
        <v>-519</v>
      </c>
      <c r="M53" s="1">
        <f t="shared" ref="M53:O53" si="20">M65</f>
        <v>0</v>
      </c>
      <c r="N53" s="1">
        <f t="shared" si="20"/>
        <v>0</v>
      </c>
      <c r="O53" s="1">
        <f t="shared" si="20"/>
        <v>0</v>
      </c>
      <c r="Q53" s="18"/>
    </row>
    <row r="54" spans="1:17" x14ac:dyDescent="0.2">
      <c r="A54" s="19" t="s">
        <v>14</v>
      </c>
      <c r="C54" s="1">
        <f>C52-C53</f>
        <v>1269</v>
      </c>
      <c r="D54" s="1">
        <f t="shared" ref="D54:F54" si="21">D52-D53</f>
        <v>-78</v>
      </c>
      <c r="E54" s="1">
        <f t="shared" si="21"/>
        <v>-78</v>
      </c>
      <c r="F54" s="1">
        <f t="shared" si="21"/>
        <v>-78</v>
      </c>
      <c r="H54" s="18"/>
      <c r="J54" s="19" t="s">
        <v>14</v>
      </c>
      <c r="L54" s="1">
        <f>L52-L53</f>
        <v>480</v>
      </c>
      <c r="M54" s="1">
        <f t="shared" ref="M54:O54" si="22">M52-M53</f>
        <v>-39</v>
      </c>
      <c r="N54" s="1">
        <f t="shared" si="22"/>
        <v>-39</v>
      </c>
      <c r="O54" s="1">
        <f t="shared" si="22"/>
        <v>-39</v>
      </c>
      <c r="Q54" s="18"/>
    </row>
    <row r="55" spans="1:17" x14ac:dyDescent="0.2">
      <c r="A55" s="19" t="s">
        <v>15</v>
      </c>
      <c r="C55" s="1"/>
      <c r="D55" s="1"/>
      <c r="E55" s="1"/>
      <c r="F55" s="1">
        <f>F54/$B$6</f>
        <v>-650</v>
      </c>
      <c r="H55" s="18"/>
      <c r="J55" s="19" t="s">
        <v>15</v>
      </c>
      <c r="L55" s="1"/>
      <c r="M55" s="1"/>
      <c r="N55" s="1"/>
      <c r="O55" s="1">
        <f>O54/$B$6</f>
        <v>-325</v>
      </c>
      <c r="Q55" s="18"/>
    </row>
    <row r="56" spans="1:17" x14ac:dyDescent="0.2">
      <c r="A56" s="19" t="s">
        <v>16</v>
      </c>
      <c r="C56" s="1">
        <f>C54</f>
        <v>1269</v>
      </c>
      <c r="D56" s="1">
        <f t="shared" ref="D56:E56" si="23">D54</f>
        <v>-78</v>
      </c>
      <c r="E56" s="1">
        <f t="shared" si="23"/>
        <v>-78</v>
      </c>
      <c r="F56" s="1">
        <f>F54+F55</f>
        <v>-728</v>
      </c>
      <c r="H56" s="13"/>
      <c r="J56" s="19" t="s">
        <v>16</v>
      </c>
      <c r="L56" s="1">
        <f>L54</f>
        <v>480</v>
      </c>
      <c r="M56" s="1">
        <f t="shared" ref="M56:N56" si="24">M54</f>
        <v>-39</v>
      </c>
      <c r="N56" s="1">
        <f t="shared" si="24"/>
        <v>-39</v>
      </c>
      <c r="O56" s="1">
        <f>O54+O55</f>
        <v>-364</v>
      </c>
      <c r="Q56" s="13"/>
    </row>
    <row r="57" spans="1:17" x14ac:dyDescent="0.2">
      <c r="A57" s="20" t="s">
        <v>18</v>
      </c>
      <c r="B57" s="38">
        <f>NPV(B42,C56:F56)</f>
        <v>552.67857142857156</v>
      </c>
      <c r="C57" s="1"/>
      <c r="D57" s="1"/>
      <c r="E57" s="1"/>
      <c r="F57" s="1"/>
      <c r="H57" s="13"/>
      <c r="J57" s="20" t="s">
        <v>18</v>
      </c>
      <c r="K57" s="38">
        <f>NPV(K42,L56:O56)</f>
        <v>138.39285714285717</v>
      </c>
      <c r="L57" s="1"/>
      <c r="M57" s="1"/>
      <c r="N57" s="1"/>
      <c r="O57" s="1"/>
      <c r="Q57" s="13"/>
    </row>
    <row r="58" spans="1:17" x14ac:dyDescent="0.2">
      <c r="A58" s="19"/>
      <c r="B58" s="21"/>
      <c r="C58" s="1"/>
      <c r="D58" s="1"/>
      <c r="E58" s="1"/>
      <c r="F58" s="1"/>
      <c r="H58" s="13"/>
      <c r="J58" s="19"/>
      <c r="K58" s="21"/>
      <c r="L58" s="1"/>
      <c r="M58" s="1"/>
      <c r="N58" s="1"/>
      <c r="O58" s="1"/>
      <c r="Q58" s="13"/>
    </row>
    <row r="59" spans="1:17" x14ac:dyDescent="0.2">
      <c r="A59" s="19"/>
      <c r="C59" s="1"/>
      <c r="D59" s="1"/>
      <c r="E59" s="1"/>
      <c r="F59" s="1"/>
      <c r="H59" s="13"/>
      <c r="J59" s="19"/>
      <c r="L59" s="1"/>
      <c r="M59" s="1"/>
      <c r="N59" s="1"/>
      <c r="O59" s="1"/>
      <c r="Q59" s="13"/>
    </row>
    <row r="60" spans="1:17" x14ac:dyDescent="0.2">
      <c r="A60" s="15" t="s">
        <v>5</v>
      </c>
      <c r="H60" s="13"/>
      <c r="J60" s="15" t="s">
        <v>5</v>
      </c>
      <c r="Q60" s="13"/>
    </row>
    <row r="61" spans="1:17" x14ac:dyDescent="0.2">
      <c r="A61" s="12" t="s">
        <v>6</v>
      </c>
      <c r="B61">
        <v>0</v>
      </c>
      <c r="C61" s="1">
        <v>-1096</v>
      </c>
      <c r="D61" s="1">
        <v>-1096</v>
      </c>
      <c r="E61" s="1">
        <v>-1096</v>
      </c>
      <c r="F61" s="1">
        <v>-1096</v>
      </c>
      <c r="H61" s="13"/>
      <c r="J61" s="12" t="s">
        <v>6</v>
      </c>
      <c r="K61">
        <v>0</v>
      </c>
      <c r="L61" s="1">
        <v>-301</v>
      </c>
      <c r="M61" s="1">
        <v>-301</v>
      </c>
      <c r="N61" s="1">
        <v>-301</v>
      </c>
      <c r="O61" s="1">
        <v>-301</v>
      </c>
      <c r="Q61" s="13"/>
    </row>
    <row r="62" spans="1:17" x14ac:dyDescent="0.2">
      <c r="A62" s="12" t="s">
        <v>7</v>
      </c>
      <c r="B62">
        <v>0</v>
      </c>
      <c r="C62" s="1">
        <v>-461</v>
      </c>
      <c r="D62" s="1">
        <v>-461</v>
      </c>
      <c r="E62" s="1">
        <v>-461</v>
      </c>
      <c r="F62" s="1">
        <v>-461</v>
      </c>
      <c r="H62" s="13"/>
      <c r="J62" s="12" t="s">
        <v>7</v>
      </c>
      <c r="K62">
        <v>0</v>
      </c>
      <c r="L62" s="1">
        <v>-323</v>
      </c>
      <c r="M62" s="1">
        <v>-323</v>
      </c>
      <c r="N62" s="1">
        <v>-323</v>
      </c>
      <c r="O62" s="1">
        <v>-323</v>
      </c>
      <c r="Q62" s="13"/>
    </row>
    <row r="63" spans="1:17" x14ac:dyDescent="0.2">
      <c r="A63" s="12" t="s">
        <v>8</v>
      </c>
      <c r="B63">
        <v>0</v>
      </c>
      <c r="C63" s="1">
        <v>-210</v>
      </c>
      <c r="D63" s="1">
        <v>-210</v>
      </c>
      <c r="E63" s="1">
        <v>-210</v>
      </c>
      <c r="F63" s="1">
        <v>-210</v>
      </c>
      <c r="H63" s="13"/>
      <c r="J63" s="12" t="s">
        <v>8</v>
      </c>
      <c r="K63">
        <v>0</v>
      </c>
      <c r="L63" s="1">
        <v>-105</v>
      </c>
      <c r="M63" s="1">
        <v>-105</v>
      </c>
      <c r="N63" s="1">
        <v>-105</v>
      </c>
      <c r="O63" s="1">
        <v>-105</v>
      </c>
      <c r="Q63" s="13"/>
    </row>
    <row r="64" spans="1:17" x14ac:dyDescent="0.2">
      <c r="A64" s="12" t="s">
        <v>17</v>
      </c>
      <c r="B64" s="1">
        <f>B61+B62-B63</f>
        <v>0</v>
      </c>
      <c r="C64" s="1">
        <f>C61+C62-C63</f>
        <v>-1347</v>
      </c>
      <c r="D64" s="1">
        <f t="shared" ref="D64:F64" si="25">D61+D62-D63</f>
        <v>-1347</v>
      </c>
      <c r="E64" s="1">
        <f t="shared" si="25"/>
        <v>-1347</v>
      </c>
      <c r="F64" s="1">
        <f t="shared" si="25"/>
        <v>-1347</v>
      </c>
      <c r="H64" s="13"/>
      <c r="J64" s="12" t="s">
        <v>17</v>
      </c>
      <c r="K64" s="1">
        <f>K61+K62-K63</f>
        <v>0</v>
      </c>
      <c r="L64" s="1">
        <f>L61+L62-L63</f>
        <v>-519</v>
      </c>
      <c r="M64" s="1">
        <f t="shared" ref="M64:O64" si="26">M61+M62-M63</f>
        <v>-519</v>
      </c>
      <c r="N64" s="1">
        <f t="shared" si="26"/>
        <v>-519</v>
      </c>
      <c r="O64" s="1">
        <f t="shared" si="26"/>
        <v>-519</v>
      </c>
      <c r="Q64" s="13"/>
    </row>
    <row r="65" spans="1:17" x14ac:dyDescent="0.2">
      <c r="A65" s="12" t="s">
        <v>12</v>
      </c>
      <c r="C65" s="1">
        <f>C64-B64</f>
        <v>-1347</v>
      </c>
      <c r="D65" s="1">
        <f>D64-C64</f>
        <v>0</v>
      </c>
      <c r="E65" s="1">
        <f t="shared" ref="E65:F65" si="27">E64-D64</f>
        <v>0</v>
      </c>
      <c r="F65" s="1">
        <f t="shared" si="27"/>
        <v>0</v>
      </c>
      <c r="H65" s="30" t="s">
        <v>110</v>
      </c>
      <c r="J65" s="12" t="s">
        <v>12</v>
      </c>
      <c r="L65" s="1">
        <f>L64-K64</f>
        <v>-519</v>
      </c>
      <c r="M65" s="1">
        <f>M64-L64</f>
        <v>0</v>
      </c>
      <c r="N65" s="1">
        <f t="shared" ref="N65:O65" si="28">N64-M64</f>
        <v>0</v>
      </c>
      <c r="O65" s="1">
        <f t="shared" si="28"/>
        <v>0</v>
      </c>
      <c r="Q65" s="30" t="s">
        <v>110</v>
      </c>
    </row>
    <row r="66" spans="1:17" x14ac:dyDescent="0.2">
      <c r="A66" s="12"/>
      <c r="C66" s="1"/>
      <c r="D66" s="1"/>
      <c r="E66" s="1"/>
      <c r="F66" s="1"/>
      <c r="H66" s="13"/>
      <c r="J66" s="12"/>
      <c r="L66" s="1"/>
      <c r="M66" s="1"/>
      <c r="N66" s="1"/>
      <c r="O66" s="1"/>
      <c r="Q66" s="13"/>
    </row>
    <row r="67" spans="1:17" x14ac:dyDescent="0.2">
      <c r="A67" s="14" t="s">
        <v>25</v>
      </c>
      <c r="C67" s="5">
        <f>C65/C49</f>
        <v>0.67349999999999999</v>
      </c>
      <c r="D67" s="24"/>
      <c r="E67" s="26"/>
      <c r="F67" s="24"/>
      <c r="H67" s="13"/>
      <c r="J67" s="14" t="s">
        <v>25</v>
      </c>
      <c r="L67" s="5">
        <f>L65/L49</f>
        <v>0.51900000000000002</v>
      </c>
      <c r="M67" s="24"/>
      <c r="N67" s="26"/>
      <c r="O67" s="24"/>
      <c r="Q67" s="13"/>
    </row>
    <row r="68" spans="1:17" x14ac:dyDescent="0.2">
      <c r="A68" s="12"/>
      <c r="H68" s="13"/>
      <c r="J68" s="12"/>
      <c r="Q68" s="13"/>
    </row>
    <row r="69" spans="1:17" x14ac:dyDescent="0.2">
      <c r="A69" s="12"/>
      <c r="H69" s="13"/>
      <c r="J69" s="12"/>
      <c r="Q69" s="13"/>
    </row>
    <row r="70" spans="1:17" ht="16" thickBot="1" x14ac:dyDescent="0.25">
      <c r="A70" s="25" t="s">
        <v>122</v>
      </c>
      <c r="B70" s="22"/>
      <c r="C70" s="31"/>
      <c r="D70" s="31"/>
      <c r="E70" s="22"/>
      <c r="F70" s="22"/>
      <c r="G70" s="22"/>
      <c r="H70" s="23"/>
      <c r="J70" s="25" t="s">
        <v>122</v>
      </c>
      <c r="K70" s="22"/>
      <c r="L70" s="31"/>
      <c r="M70" s="31"/>
      <c r="N70" s="22"/>
      <c r="O70" s="22"/>
      <c r="P70" s="22"/>
      <c r="Q70" s="23"/>
    </row>
    <row r="71" spans="1:17" x14ac:dyDescent="0.2">
      <c r="A71" s="2" t="s">
        <v>147</v>
      </c>
      <c r="J71" s="2" t="s">
        <v>148</v>
      </c>
      <c r="L71" s="32"/>
    </row>
    <row r="73" spans="1:17" x14ac:dyDescent="0.2">
      <c r="A73" s="2" t="s">
        <v>108</v>
      </c>
    </row>
    <row r="74" spans="1:17" x14ac:dyDescent="0.2">
      <c r="A74" s="2" t="s">
        <v>121</v>
      </c>
    </row>
  </sheetData>
  <hyperlinks>
    <hyperlink ref="A37" display="Tighten Accounts Receivable" xr:uid="{00000000-0004-0000-0400-000000000000}"/>
    <hyperlink ref="J37" display="Drop Poorly Selling Products" xr:uid="{00000000-0004-0000-0400-000001000000}"/>
  </hyperlinks>
  <pageMargins left="0.7" right="0.7" top="0.75" bottom="0.75" header="0.3" footer="0.3"/>
  <pageSetup scale="8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17"/>
  <sheetViews>
    <sheetView tabSelected="1" workbookViewId="0">
      <selection activeCell="D13" sqref="D13"/>
    </sheetView>
  </sheetViews>
  <sheetFormatPr baseColWidth="10" defaultColWidth="8.83203125" defaultRowHeight="15" x14ac:dyDescent="0.2"/>
  <cols>
    <col min="1" max="1" width="50.83203125" bestFit="1" customWidth="1"/>
    <col min="2" max="2" width="9.1640625" bestFit="1" customWidth="1"/>
    <col min="4" max="4" width="12.1640625" bestFit="1" customWidth="1"/>
    <col min="8" max="8" width="19.6640625" bestFit="1" customWidth="1"/>
    <col min="10" max="10" width="33.1640625" bestFit="1" customWidth="1"/>
  </cols>
  <sheetData>
    <row r="2" spans="1:10" x14ac:dyDescent="0.2">
      <c r="A2" t="s">
        <v>56</v>
      </c>
      <c r="B2" s="4">
        <v>704</v>
      </c>
      <c r="D2" t="s">
        <v>55</v>
      </c>
      <c r="E2" s="4">
        <v>3248</v>
      </c>
      <c r="H2" s="2" t="s">
        <v>97</v>
      </c>
    </row>
    <row r="4" spans="1:10" x14ac:dyDescent="0.2">
      <c r="A4" t="s">
        <v>56</v>
      </c>
      <c r="B4" s="4">
        <v>1425</v>
      </c>
      <c r="D4" t="s">
        <v>55</v>
      </c>
      <c r="E4" s="4">
        <v>3969</v>
      </c>
      <c r="H4" s="2" t="s">
        <v>98</v>
      </c>
    </row>
    <row r="6" spans="1:10" x14ac:dyDescent="0.2">
      <c r="A6" t="s">
        <v>56</v>
      </c>
      <c r="B6" s="4">
        <v>2281</v>
      </c>
      <c r="D6" t="s">
        <v>55</v>
      </c>
      <c r="E6" s="4">
        <v>4825</v>
      </c>
      <c r="H6" s="2" t="s">
        <v>99</v>
      </c>
      <c r="J6" s="6" t="s">
        <v>101</v>
      </c>
    </row>
    <row r="8" spans="1:10" x14ac:dyDescent="0.2">
      <c r="A8" t="s">
        <v>56</v>
      </c>
      <c r="B8" s="4">
        <v>2538</v>
      </c>
      <c r="D8" t="s">
        <v>55</v>
      </c>
      <c r="E8" s="4">
        <v>5082</v>
      </c>
      <c r="H8" s="2" t="s">
        <v>100</v>
      </c>
      <c r="J8" s="6" t="s">
        <v>101</v>
      </c>
    </row>
    <row r="11" spans="1:10" x14ac:dyDescent="0.2">
      <c r="A11" t="s">
        <v>102</v>
      </c>
    </row>
    <row r="13" spans="1:10" x14ac:dyDescent="0.2">
      <c r="A13" t="s">
        <v>103</v>
      </c>
      <c r="B13" s="40">
        <v>3.61</v>
      </c>
      <c r="D13" t="s">
        <v>189</v>
      </c>
    </row>
    <row r="15" spans="1:10" x14ac:dyDescent="0.2">
      <c r="B15" t="s">
        <v>4</v>
      </c>
      <c r="C15" t="s">
        <v>185</v>
      </c>
      <c r="D15" t="s">
        <v>186</v>
      </c>
    </row>
    <row r="16" spans="1:10" x14ac:dyDescent="0.2">
      <c r="A16">
        <v>2010</v>
      </c>
      <c r="B16">
        <v>440</v>
      </c>
      <c r="C16">
        <v>180</v>
      </c>
      <c r="D16">
        <v>2.44</v>
      </c>
      <c r="F16" t="s">
        <v>187</v>
      </c>
    </row>
    <row r="17" spans="1:6" x14ac:dyDescent="0.2">
      <c r="A17">
        <v>2020</v>
      </c>
      <c r="B17">
        <v>1329</v>
      </c>
      <c r="C17">
        <v>41</v>
      </c>
      <c r="D17">
        <v>32.409999999999997</v>
      </c>
      <c r="F17" t="s">
        <v>188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74"/>
  <sheetViews>
    <sheetView showGridLines="0" topLeftCell="A28" workbookViewId="0">
      <selection activeCell="C31" sqref="C31"/>
    </sheetView>
  </sheetViews>
  <sheetFormatPr baseColWidth="10" defaultColWidth="8.83203125" defaultRowHeight="15" x14ac:dyDescent="0.2"/>
  <cols>
    <col min="1" max="1" width="50" bestFit="1" customWidth="1"/>
    <col min="2" max="2" width="11.5" customWidth="1"/>
    <col min="8" max="8" width="10.5" bestFit="1" customWidth="1"/>
    <col min="10" max="10" width="48" bestFit="1" customWidth="1"/>
    <col min="11" max="11" width="11.5" customWidth="1"/>
  </cols>
  <sheetData>
    <row r="1" spans="1:17" ht="16" thickBot="1" x14ac:dyDescent="0.25">
      <c r="A1" s="37" t="s">
        <v>128</v>
      </c>
      <c r="J1" s="37" t="s">
        <v>129</v>
      </c>
    </row>
    <row r="2" spans="1:17" ht="16" thickBot="1" x14ac:dyDescent="0.25">
      <c r="A2" s="8" t="s">
        <v>19</v>
      </c>
      <c r="B2" s="9"/>
      <c r="C2" s="10"/>
      <c r="D2" s="10"/>
      <c r="E2" s="10"/>
      <c r="F2" s="10"/>
      <c r="G2" s="10"/>
      <c r="H2" s="11"/>
      <c r="J2" s="8" t="s">
        <v>19</v>
      </c>
      <c r="K2" s="9"/>
      <c r="L2" s="10"/>
      <c r="M2" s="10"/>
      <c r="N2" s="10"/>
      <c r="O2" s="10"/>
      <c r="P2" s="10"/>
      <c r="Q2" s="11"/>
    </row>
    <row r="3" spans="1:17" x14ac:dyDescent="0.2">
      <c r="A3" s="28" t="s">
        <v>20</v>
      </c>
      <c r="B3" s="29"/>
      <c r="C3" s="10"/>
      <c r="D3" s="10"/>
      <c r="E3" s="10"/>
      <c r="F3" s="10"/>
      <c r="G3" s="10"/>
      <c r="H3" s="11"/>
      <c r="J3" s="12" t="s">
        <v>20</v>
      </c>
      <c r="K3" s="2"/>
      <c r="Q3" s="13"/>
    </row>
    <row r="4" spans="1:17" x14ac:dyDescent="0.2">
      <c r="A4" s="12" t="s">
        <v>21</v>
      </c>
      <c r="B4" s="2"/>
      <c r="H4" s="13"/>
      <c r="J4" s="12" t="s">
        <v>21</v>
      </c>
      <c r="K4" s="2"/>
      <c r="Q4" s="13"/>
    </row>
    <row r="5" spans="1:17" x14ac:dyDescent="0.2">
      <c r="A5" s="12" t="s">
        <v>10</v>
      </c>
      <c r="B5" s="7">
        <v>0.4</v>
      </c>
      <c r="H5" s="13"/>
      <c r="J5" s="12" t="s">
        <v>10</v>
      </c>
      <c r="K5" s="7">
        <v>0.4</v>
      </c>
      <c r="Q5" s="13"/>
    </row>
    <row r="6" spans="1:17" x14ac:dyDescent="0.2">
      <c r="A6" s="12" t="s">
        <v>11</v>
      </c>
      <c r="B6" s="7">
        <v>0.12</v>
      </c>
      <c r="H6" s="13"/>
      <c r="J6" s="12" t="s">
        <v>11</v>
      </c>
      <c r="K6" s="7">
        <v>0.12</v>
      </c>
      <c r="Q6" s="13"/>
    </row>
    <row r="7" spans="1:17" x14ac:dyDescent="0.2">
      <c r="A7" s="12" t="s">
        <v>22</v>
      </c>
      <c r="B7" s="7">
        <v>0</v>
      </c>
      <c r="H7" s="13"/>
      <c r="J7" s="12" t="s">
        <v>22</v>
      </c>
      <c r="K7" s="7">
        <v>0</v>
      </c>
      <c r="Q7" s="13"/>
    </row>
    <row r="8" spans="1:17" x14ac:dyDescent="0.2">
      <c r="A8" s="12"/>
      <c r="H8" s="13"/>
      <c r="J8" s="12"/>
      <c r="Q8" s="13"/>
    </row>
    <row r="9" spans="1:17" x14ac:dyDescent="0.2">
      <c r="A9" s="12"/>
      <c r="H9" s="13"/>
      <c r="J9" s="12"/>
      <c r="Q9" s="13"/>
    </row>
    <row r="10" spans="1:17" x14ac:dyDescent="0.2">
      <c r="A10" s="14"/>
      <c r="H10" s="13"/>
      <c r="J10" s="14"/>
      <c r="Q10" s="13"/>
    </row>
    <row r="11" spans="1:17" x14ac:dyDescent="0.2">
      <c r="A11" s="15" t="s">
        <v>24</v>
      </c>
      <c r="B11" s="3">
        <v>2015</v>
      </c>
      <c r="C11" s="3">
        <v>2016</v>
      </c>
      <c r="D11" s="3">
        <v>2017</v>
      </c>
      <c r="E11" s="3">
        <v>2018</v>
      </c>
      <c r="F11" s="3" t="s">
        <v>23</v>
      </c>
      <c r="G11" s="3"/>
      <c r="H11" s="16" t="s">
        <v>107</v>
      </c>
      <c r="J11" s="15" t="s">
        <v>24</v>
      </c>
      <c r="K11" s="3">
        <v>2015</v>
      </c>
      <c r="L11" s="3">
        <v>2016</v>
      </c>
      <c r="M11" s="3">
        <v>2017</v>
      </c>
      <c r="N11" s="3">
        <v>2018</v>
      </c>
      <c r="O11" s="3" t="s">
        <v>23</v>
      </c>
      <c r="P11" s="3"/>
      <c r="Q11" s="16" t="s">
        <v>107</v>
      </c>
    </row>
    <row r="12" spans="1:17" x14ac:dyDescent="0.2">
      <c r="A12" s="15" t="s">
        <v>1</v>
      </c>
      <c r="H12" s="13"/>
      <c r="J12" s="15" t="s">
        <v>1</v>
      </c>
      <c r="Q12" s="13"/>
    </row>
    <row r="13" spans="1:17" x14ac:dyDescent="0.2">
      <c r="A13" s="12" t="s">
        <v>113</v>
      </c>
      <c r="C13" s="1">
        <v>2250</v>
      </c>
      <c r="D13" s="1">
        <v>3375</v>
      </c>
      <c r="E13" s="1">
        <v>3994</v>
      </c>
      <c r="F13" s="1">
        <v>3994</v>
      </c>
      <c r="H13" s="13"/>
      <c r="J13" s="12" t="s">
        <v>113</v>
      </c>
      <c r="L13" s="1">
        <v>900</v>
      </c>
      <c r="M13" s="1">
        <v>1395</v>
      </c>
      <c r="N13" s="1">
        <v>1707</v>
      </c>
      <c r="O13" s="1">
        <v>1707</v>
      </c>
      <c r="Q13" s="13"/>
    </row>
    <row r="14" spans="1:17" x14ac:dyDescent="0.2">
      <c r="A14" s="12" t="s">
        <v>114</v>
      </c>
      <c r="C14" s="1">
        <v>2151</v>
      </c>
      <c r="D14" s="1">
        <v>3203</v>
      </c>
      <c r="E14" s="1">
        <v>3783</v>
      </c>
      <c r="F14" s="1">
        <v>3783</v>
      </c>
      <c r="H14" s="13"/>
      <c r="J14" s="12" t="s">
        <v>114</v>
      </c>
      <c r="L14" s="1">
        <v>838</v>
      </c>
      <c r="M14" s="1">
        <v>1299</v>
      </c>
      <c r="N14" s="1">
        <v>1589</v>
      </c>
      <c r="O14" s="1">
        <v>1589</v>
      </c>
      <c r="Q14" s="13"/>
    </row>
    <row r="15" spans="1:17" x14ac:dyDescent="0.2">
      <c r="A15" s="12" t="s">
        <v>115</v>
      </c>
      <c r="C15" s="1">
        <v>99</v>
      </c>
      <c r="D15" s="1">
        <v>172</v>
      </c>
      <c r="E15" s="1">
        <v>211</v>
      </c>
      <c r="F15" s="1">
        <v>211</v>
      </c>
      <c r="H15" s="17">
        <f>F15/F13</f>
        <v>5.2829243865798695E-2</v>
      </c>
      <c r="J15" s="12" t="s">
        <v>115</v>
      </c>
      <c r="L15" s="1">
        <f>L13-L14</f>
        <v>62</v>
      </c>
      <c r="M15" s="1">
        <f t="shared" ref="M15:O15" si="0">M13-M14</f>
        <v>96</v>
      </c>
      <c r="N15" s="1">
        <f t="shared" si="0"/>
        <v>118</v>
      </c>
      <c r="O15" s="1">
        <f t="shared" si="0"/>
        <v>118</v>
      </c>
      <c r="Q15" s="17">
        <f>O15/O13</f>
        <v>6.9127123608670182E-2</v>
      </c>
    </row>
    <row r="16" spans="1:17" x14ac:dyDescent="0.2">
      <c r="A16" s="12" t="s">
        <v>9</v>
      </c>
      <c r="C16" s="1">
        <f>C15*(1-$B$5)</f>
        <v>59.4</v>
      </c>
      <c r="D16" s="1">
        <f t="shared" ref="D16:F16" si="1">D15*(1-$B$5)</f>
        <v>103.2</v>
      </c>
      <c r="E16" s="1">
        <f t="shared" si="1"/>
        <v>126.6</v>
      </c>
      <c r="F16" s="1">
        <f t="shared" si="1"/>
        <v>126.6</v>
      </c>
      <c r="H16" s="17">
        <f>(F16/F13)</f>
        <v>3.1697546319479214E-2</v>
      </c>
      <c r="J16" s="12" t="s">
        <v>9</v>
      </c>
      <c r="L16" s="1">
        <f>L15*(1-$B$5)</f>
        <v>37.199999999999996</v>
      </c>
      <c r="M16" s="1">
        <f t="shared" ref="M16:O16" si="2">M15*(1-$B$5)</f>
        <v>57.599999999999994</v>
      </c>
      <c r="N16" s="1">
        <f t="shared" si="2"/>
        <v>70.8</v>
      </c>
      <c r="O16" s="1">
        <f t="shared" si="2"/>
        <v>70.8</v>
      </c>
      <c r="Q16" s="17">
        <f>O16/O13</f>
        <v>4.1476274165202109E-2</v>
      </c>
    </row>
    <row r="17" spans="1:17" x14ac:dyDescent="0.2">
      <c r="A17" s="12" t="s">
        <v>13</v>
      </c>
      <c r="C17" s="1">
        <f>C29</f>
        <v>742</v>
      </c>
      <c r="D17" s="1">
        <f t="shared" ref="D17:F17" si="3">D29</f>
        <v>337</v>
      </c>
      <c r="E17" s="1">
        <f t="shared" si="3"/>
        <v>219</v>
      </c>
      <c r="F17" s="1">
        <f t="shared" si="3"/>
        <v>0</v>
      </c>
      <c r="H17" s="18"/>
      <c r="J17" s="12" t="s">
        <v>13</v>
      </c>
      <c r="L17" s="1">
        <f>L29</f>
        <v>140</v>
      </c>
      <c r="M17" s="1">
        <f t="shared" ref="M17:O17" si="4">M29</f>
        <v>88</v>
      </c>
      <c r="N17" s="1">
        <f t="shared" si="4"/>
        <v>47</v>
      </c>
      <c r="O17" s="1">
        <f t="shared" si="4"/>
        <v>0</v>
      </c>
      <c r="Q17" s="18"/>
    </row>
    <row r="18" spans="1:17" x14ac:dyDescent="0.2">
      <c r="A18" s="19" t="s">
        <v>14</v>
      </c>
      <c r="C18" s="1">
        <f>C16-C17</f>
        <v>-682.6</v>
      </c>
      <c r="D18" s="1">
        <f t="shared" ref="D18:F18" si="5">D16-D17</f>
        <v>-233.8</v>
      </c>
      <c r="E18" s="1">
        <f t="shared" si="5"/>
        <v>-92.4</v>
      </c>
      <c r="F18" s="1">
        <f t="shared" si="5"/>
        <v>126.6</v>
      </c>
      <c r="H18" s="18"/>
      <c r="J18" s="19" t="s">
        <v>14</v>
      </c>
      <c r="L18" s="1">
        <f>L16-L17</f>
        <v>-102.80000000000001</v>
      </c>
      <c r="M18" s="1">
        <f t="shared" ref="M18:O18" si="6">M16-M17</f>
        <v>-30.400000000000006</v>
      </c>
      <c r="N18" s="1">
        <f t="shared" si="6"/>
        <v>23.799999999999997</v>
      </c>
      <c r="O18" s="1">
        <f t="shared" si="6"/>
        <v>70.8</v>
      </c>
      <c r="Q18" s="18"/>
    </row>
    <row r="19" spans="1:17" x14ac:dyDescent="0.2">
      <c r="A19" s="19" t="s">
        <v>15</v>
      </c>
      <c r="C19" s="1"/>
      <c r="D19" s="1"/>
      <c r="E19" s="1"/>
      <c r="F19" s="1">
        <f>F18/$B$6</f>
        <v>1055</v>
      </c>
      <c r="H19" s="18"/>
      <c r="J19" s="19" t="s">
        <v>15</v>
      </c>
      <c r="L19" s="1"/>
      <c r="M19" s="1"/>
      <c r="N19" s="1"/>
      <c r="O19" s="1">
        <f>O18/$K$6</f>
        <v>590</v>
      </c>
      <c r="Q19" s="18"/>
    </row>
    <row r="20" spans="1:17" x14ac:dyDescent="0.2">
      <c r="A20" s="19" t="s">
        <v>16</v>
      </c>
      <c r="C20" s="1">
        <f>C18</f>
        <v>-682.6</v>
      </c>
      <c r="D20" s="1">
        <f t="shared" ref="D20:E20" si="7">D18</f>
        <v>-233.8</v>
      </c>
      <c r="E20" s="1">
        <f t="shared" si="7"/>
        <v>-92.4</v>
      </c>
      <c r="F20" s="1">
        <f>F18+F19</f>
        <v>1181.5999999999999</v>
      </c>
      <c r="H20" s="13"/>
      <c r="J20" s="19" t="s">
        <v>16</v>
      </c>
      <c r="L20" s="1">
        <f>L18</f>
        <v>-102.80000000000001</v>
      </c>
      <c r="M20" s="1">
        <f t="shared" ref="M20:N20" si="8">M18</f>
        <v>-30.400000000000006</v>
      </c>
      <c r="N20" s="1">
        <f t="shared" si="8"/>
        <v>23.799999999999997</v>
      </c>
      <c r="O20" s="1">
        <f>O18+O19</f>
        <v>660.8</v>
      </c>
      <c r="Q20" s="13"/>
    </row>
    <row r="21" spans="1:17" x14ac:dyDescent="0.2">
      <c r="A21" s="20" t="s">
        <v>18</v>
      </c>
      <c r="B21" s="38">
        <f>NPV(B6,C20:F20)</f>
        <v>-110.68854774052505</v>
      </c>
      <c r="C21" s="1"/>
      <c r="D21" s="1"/>
      <c r="E21" s="1"/>
      <c r="F21" s="1"/>
      <c r="H21" s="13"/>
      <c r="J21" s="20" t="s">
        <v>18</v>
      </c>
      <c r="K21" s="39">
        <f>NPV(K6,L20:O20)</f>
        <v>320.87030794460622</v>
      </c>
      <c r="L21" s="1"/>
      <c r="M21" s="1"/>
      <c r="N21" s="1"/>
      <c r="O21" s="1"/>
      <c r="Q21" s="13"/>
    </row>
    <row r="22" spans="1:17" x14ac:dyDescent="0.2">
      <c r="A22" s="19"/>
      <c r="B22" s="21"/>
      <c r="C22" s="1"/>
      <c r="D22" s="1"/>
      <c r="E22" s="1"/>
      <c r="F22" s="1"/>
      <c r="H22" s="13"/>
      <c r="J22" s="19"/>
      <c r="K22" s="21"/>
      <c r="L22" s="1"/>
      <c r="M22" s="1"/>
      <c r="N22" s="1"/>
      <c r="O22" s="1"/>
      <c r="Q22" s="13"/>
    </row>
    <row r="23" spans="1:17" x14ac:dyDescent="0.2">
      <c r="A23" s="19"/>
      <c r="C23" s="1"/>
      <c r="D23" s="1"/>
      <c r="E23" s="1"/>
      <c r="F23" s="1"/>
      <c r="H23" s="13"/>
      <c r="J23" s="19"/>
      <c r="L23" s="1"/>
      <c r="M23" s="1"/>
      <c r="N23" s="1"/>
      <c r="O23" s="1"/>
      <c r="Q23" s="13"/>
    </row>
    <row r="24" spans="1:17" x14ac:dyDescent="0.2">
      <c r="A24" s="15" t="s">
        <v>5</v>
      </c>
      <c r="H24" s="13"/>
      <c r="J24" s="15" t="s">
        <v>5</v>
      </c>
      <c r="Q24" s="13"/>
    </row>
    <row r="25" spans="1:17" x14ac:dyDescent="0.2">
      <c r="A25" s="12" t="s">
        <v>116</v>
      </c>
      <c r="B25">
        <v>0</v>
      </c>
      <c r="C25" s="1">
        <v>462</v>
      </c>
      <c r="D25" s="1">
        <v>663</v>
      </c>
      <c r="E25" s="1">
        <v>807</v>
      </c>
      <c r="F25" s="1">
        <v>807</v>
      </c>
      <c r="H25" s="13"/>
      <c r="J25" s="12" t="s">
        <v>116</v>
      </c>
      <c r="K25">
        <v>0</v>
      </c>
      <c r="L25" s="1">
        <v>32</v>
      </c>
      <c r="M25" s="1">
        <v>59</v>
      </c>
      <c r="N25" s="1">
        <v>69</v>
      </c>
      <c r="O25" s="1">
        <v>69</v>
      </c>
      <c r="Q25" s="13"/>
    </row>
    <row r="26" spans="1:17" x14ac:dyDescent="0.2">
      <c r="A26" s="12" t="s">
        <v>61</v>
      </c>
      <c r="B26">
        <v>0</v>
      </c>
      <c r="C26" s="1">
        <v>507</v>
      </c>
      <c r="D26" s="1">
        <v>755</v>
      </c>
      <c r="E26" s="1">
        <v>891</v>
      </c>
      <c r="F26" s="1">
        <v>891</v>
      </c>
      <c r="H26" s="13"/>
      <c r="J26" s="12" t="s">
        <v>61</v>
      </c>
      <c r="K26">
        <v>0</v>
      </c>
      <c r="L26" s="1">
        <v>197</v>
      </c>
      <c r="M26" s="1">
        <v>306</v>
      </c>
      <c r="N26" s="1">
        <v>374</v>
      </c>
      <c r="O26" s="1">
        <v>374</v>
      </c>
      <c r="Q26" s="13"/>
    </row>
    <row r="27" spans="1:17" x14ac:dyDescent="0.2">
      <c r="A27" s="12" t="s">
        <v>117</v>
      </c>
      <c r="B27">
        <v>0</v>
      </c>
      <c r="C27" s="1">
        <v>227</v>
      </c>
      <c r="D27" s="1">
        <v>339</v>
      </c>
      <c r="E27" s="1">
        <v>400</v>
      </c>
      <c r="F27" s="1">
        <v>400</v>
      </c>
      <c r="H27" s="13"/>
      <c r="J27" s="12" t="s">
        <v>117</v>
      </c>
      <c r="K27">
        <v>0</v>
      </c>
      <c r="L27" s="1">
        <v>89</v>
      </c>
      <c r="M27" s="1">
        <v>137</v>
      </c>
      <c r="N27" s="1">
        <v>168</v>
      </c>
      <c r="O27" s="1">
        <v>168</v>
      </c>
      <c r="Q27" s="13"/>
    </row>
    <row r="28" spans="1:17" x14ac:dyDescent="0.2">
      <c r="A28" s="12" t="s">
        <v>17</v>
      </c>
      <c r="B28" s="1">
        <f>B25+B26-B27</f>
        <v>0</v>
      </c>
      <c r="C28" s="1">
        <f>C25+C26-C27</f>
        <v>742</v>
      </c>
      <c r="D28" s="1">
        <f t="shared" ref="D28:F28" si="9">D25+D26-D27</f>
        <v>1079</v>
      </c>
      <c r="E28" s="1">
        <f t="shared" si="9"/>
        <v>1298</v>
      </c>
      <c r="F28" s="1">
        <f t="shared" si="9"/>
        <v>1298</v>
      </c>
      <c r="H28" s="30" t="s">
        <v>111</v>
      </c>
      <c r="J28" s="12" t="s">
        <v>17</v>
      </c>
      <c r="K28" s="1">
        <f>K25+K26-K27</f>
        <v>0</v>
      </c>
      <c r="L28" s="1">
        <f>L25+L26-L27</f>
        <v>140</v>
      </c>
      <c r="M28" s="1">
        <f t="shared" ref="M28:O28" si="10">M25+M26-M27</f>
        <v>228</v>
      </c>
      <c r="N28" s="1">
        <f t="shared" si="10"/>
        <v>275</v>
      </c>
      <c r="O28" s="1">
        <f t="shared" si="10"/>
        <v>275</v>
      </c>
      <c r="Q28" s="13"/>
    </row>
    <row r="29" spans="1:17" x14ac:dyDescent="0.2">
      <c r="A29" s="12" t="s">
        <v>12</v>
      </c>
      <c r="C29" s="1">
        <f>C28-B28</f>
        <v>742</v>
      </c>
      <c r="D29" s="1">
        <f t="shared" ref="D29:F29" si="11">D28-C28</f>
        <v>337</v>
      </c>
      <c r="E29" s="1">
        <f t="shared" si="11"/>
        <v>219</v>
      </c>
      <c r="F29" s="1">
        <f t="shared" si="11"/>
        <v>0</v>
      </c>
      <c r="H29" s="13"/>
      <c r="J29" s="12" t="s">
        <v>12</v>
      </c>
      <c r="L29" s="1">
        <f>L28</f>
        <v>140</v>
      </c>
      <c r="M29" s="1">
        <f>M28-L28</f>
        <v>88</v>
      </c>
      <c r="N29" s="1">
        <f t="shared" ref="N29:O29" si="12">N28-M28</f>
        <v>47</v>
      </c>
      <c r="O29" s="1">
        <f t="shared" si="12"/>
        <v>0</v>
      </c>
      <c r="Q29" s="30" t="s">
        <v>111</v>
      </c>
    </row>
    <row r="30" spans="1:17" x14ac:dyDescent="0.2">
      <c r="A30" s="12"/>
      <c r="C30" s="1"/>
      <c r="D30" s="1"/>
      <c r="E30" s="1"/>
      <c r="F30" s="1"/>
      <c r="H30" s="13"/>
      <c r="J30" s="12"/>
      <c r="L30" s="1"/>
      <c r="M30" s="1"/>
      <c r="N30" s="1"/>
      <c r="O30" s="1"/>
      <c r="Q30" s="13"/>
    </row>
    <row r="31" spans="1:17" x14ac:dyDescent="0.2">
      <c r="A31" s="14" t="s">
        <v>25</v>
      </c>
      <c r="C31" s="5">
        <f>C29/C13</f>
        <v>0.32977777777777778</v>
      </c>
      <c r="D31" s="5">
        <f t="shared" ref="D31:E31" si="13">D29/D13</f>
        <v>9.9851851851851858E-2</v>
      </c>
      <c r="E31" s="5">
        <f t="shared" si="13"/>
        <v>5.4832248372558838E-2</v>
      </c>
      <c r="F31" s="24"/>
      <c r="H31" s="13"/>
      <c r="J31" s="14" t="s">
        <v>25</v>
      </c>
      <c r="L31" s="5">
        <f t="shared" ref="L31:N31" si="14">L29/L13</f>
        <v>0.15555555555555556</v>
      </c>
      <c r="M31" s="5">
        <f t="shared" si="14"/>
        <v>6.308243727598567E-2</v>
      </c>
      <c r="N31" s="5">
        <f t="shared" si="14"/>
        <v>2.753368482718219E-2</v>
      </c>
      <c r="O31" s="24"/>
      <c r="Q31" s="13"/>
    </row>
    <row r="32" spans="1:17" x14ac:dyDescent="0.2">
      <c r="A32" s="12"/>
      <c r="H32" s="13"/>
      <c r="J32" s="12"/>
      <c r="Q32" s="13"/>
    </row>
    <row r="33" spans="1:17" x14ac:dyDescent="0.2">
      <c r="A33" s="12"/>
      <c r="H33" s="13"/>
      <c r="J33" s="12"/>
      <c r="Q33" s="13"/>
    </row>
    <row r="34" spans="1:17" ht="16" thickBot="1" x14ac:dyDescent="0.25">
      <c r="A34" s="25" t="s">
        <v>122</v>
      </c>
      <c r="B34" s="22"/>
      <c r="C34" s="31" t="s">
        <v>165</v>
      </c>
      <c r="D34" s="31"/>
      <c r="E34" s="22"/>
      <c r="F34" s="22"/>
      <c r="G34" s="22"/>
      <c r="H34" s="23"/>
      <c r="J34" s="25" t="s">
        <v>122</v>
      </c>
      <c r="K34" s="22"/>
      <c r="L34" s="31" t="s">
        <v>123</v>
      </c>
      <c r="M34" s="31"/>
      <c r="N34" s="22"/>
      <c r="O34" s="22"/>
      <c r="P34" s="22"/>
      <c r="Q34" s="23"/>
    </row>
    <row r="35" spans="1:17" x14ac:dyDescent="0.2">
      <c r="A35" t="s">
        <v>164</v>
      </c>
      <c r="J35" t="s">
        <v>166</v>
      </c>
    </row>
    <row r="37" spans="1:17" ht="16" thickBot="1" x14ac:dyDescent="0.25">
      <c r="A37" s="37" t="s">
        <v>130</v>
      </c>
    </row>
    <row r="38" spans="1:17" x14ac:dyDescent="0.2">
      <c r="A38" s="8" t="s">
        <v>19</v>
      </c>
      <c r="B38" s="9"/>
      <c r="C38" s="10"/>
      <c r="D38" s="10"/>
      <c r="E38" s="10"/>
      <c r="F38" s="10"/>
      <c r="G38" s="10"/>
      <c r="H38" s="11"/>
    </row>
    <row r="39" spans="1:17" x14ac:dyDescent="0.2">
      <c r="A39" s="12" t="s">
        <v>20</v>
      </c>
      <c r="B39" s="2"/>
      <c r="H39" s="13"/>
    </row>
    <row r="40" spans="1:17" x14ac:dyDescent="0.2">
      <c r="A40" s="12" t="s">
        <v>21</v>
      </c>
      <c r="B40" s="2"/>
      <c r="H40" s="13"/>
    </row>
    <row r="41" spans="1:17" x14ac:dyDescent="0.2">
      <c r="A41" s="12" t="s">
        <v>10</v>
      </c>
      <c r="B41" s="7">
        <v>0.4</v>
      </c>
      <c r="H41" s="13"/>
    </row>
    <row r="42" spans="1:17" x14ac:dyDescent="0.2">
      <c r="A42" s="12" t="s">
        <v>11</v>
      </c>
      <c r="B42" s="7">
        <v>0.12</v>
      </c>
      <c r="H42" s="13"/>
    </row>
    <row r="43" spans="1:17" x14ac:dyDescent="0.2">
      <c r="A43" s="12" t="s">
        <v>22</v>
      </c>
      <c r="B43" s="7">
        <v>0</v>
      </c>
      <c r="H43" s="13"/>
    </row>
    <row r="44" spans="1:17" x14ac:dyDescent="0.2">
      <c r="A44" s="12"/>
      <c r="H44" s="13"/>
    </row>
    <row r="45" spans="1:17" x14ac:dyDescent="0.2">
      <c r="A45" s="12"/>
      <c r="H45" s="13"/>
    </row>
    <row r="46" spans="1:17" x14ac:dyDescent="0.2">
      <c r="A46" s="14"/>
      <c r="H46" s="13"/>
    </row>
    <row r="47" spans="1:17" x14ac:dyDescent="0.2">
      <c r="A47" s="15" t="s">
        <v>24</v>
      </c>
      <c r="B47" s="3">
        <v>2015</v>
      </c>
      <c r="C47" s="3">
        <v>2016</v>
      </c>
      <c r="D47" s="3">
        <v>2017</v>
      </c>
      <c r="E47" s="3">
        <v>2018</v>
      </c>
      <c r="F47" s="3" t="s">
        <v>23</v>
      </c>
      <c r="G47" s="3"/>
      <c r="H47" s="16" t="s">
        <v>107</v>
      </c>
    </row>
    <row r="48" spans="1:17" x14ac:dyDescent="0.2">
      <c r="A48" s="15" t="s">
        <v>1</v>
      </c>
      <c r="H48" s="13"/>
    </row>
    <row r="49" spans="1:8" x14ac:dyDescent="0.2">
      <c r="A49" s="12" t="s">
        <v>113</v>
      </c>
      <c r="C49" s="1">
        <v>450</v>
      </c>
      <c r="D49" s="1">
        <v>828</v>
      </c>
      <c r="E49" s="1">
        <v>1123</v>
      </c>
      <c r="F49" s="1">
        <v>1123</v>
      </c>
      <c r="H49" s="13"/>
    </row>
    <row r="50" spans="1:8" x14ac:dyDescent="0.2">
      <c r="A50" s="12" t="s">
        <v>114</v>
      </c>
      <c r="C50" s="1">
        <v>230</v>
      </c>
      <c r="D50" s="1">
        <v>574</v>
      </c>
      <c r="E50" s="1">
        <v>843</v>
      </c>
      <c r="F50" s="1">
        <v>843</v>
      </c>
      <c r="H50" s="13"/>
    </row>
    <row r="51" spans="1:8" x14ac:dyDescent="0.2">
      <c r="A51" s="12" t="s">
        <v>115</v>
      </c>
      <c r="C51" s="1">
        <v>220</v>
      </c>
      <c r="D51" s="1">
        <v>254</v>
      </c>
      <c r="E51" s="1">
        <v>280</v>
      </c>
      <c r="F51" s="1">
        <v>280</v>
      </c>
      <c r="H51" s="17">
        <f>F51/F49</f>
        <v>0.24933214603739981</v>
      </c>
    </row>
    <row r="52" spans="1:8" x14ac:dyDescent="0.2">
      <c r="A52" s="12" t="s">
        <v>9</v>
      </c>
      <c r="C52" s="1">
        <f>C51*(1-$B$5)</f>
        <v>132</v>
      </c>
      <c r="D52" s="1">
        <f t="shared" ref="D52:F52" si="15">D51*(1-$B$5)</f>
        <v>152.4</v>
      </c>
      <c r="E52" s="1">
        <f t="shared" si="15"/>
        <v>168</v>
      </c>
      <c r="F52" s="1">
        <f t="shared" si="15"/>
        <v>168</v>
      </c>
      <c r="H52" s="17">
        <f>F52/F49</f>
        <v>0.1495992876224399</v>
      </c>
    </row>
    <row r="53" spans="1:8" x14ac:dyDescent="0.2">
      <c r="A53" s="12" t="s">
        <v>13</v>
      </c>
      <c r="C53" s="1">
        <f>C65</f>
        <v>313</v>
      </c>
      <c r="D53" s="1">
        <f t="shared" ref="D53:F53" si="16">D65</f>
        <v>144</v>
      </c>
      <c r="E53" s="1">
        <f t="shared" si="16"/>
        <v>114</v>
      </c>
      <c r="F53" s="1">
        <f t="shared" si="16"/>
        <v>0</v>
      </c>
      <c r="H53" s="18"/>
    </row>
    <row r="54" spans="1:8" x14ac:dyDescent="0.2">
      <c r="A54" s="19" t="s">
        <v>14</v>
      </c>
      <c r="C54" s="1">
        <f>C52-C53</f>
        <v>-181</v>
      </c>
      <c r="D54" s="1">
        <f t="shared" ref="D54:F54" si="17">D52-D53</f>
        <v>8.4000000000000057</v>
      </c>
      <c r="E54" s="1">
        <f t="shared" si="17"/>
        <v>54</v>
      </c>
      <c r="F54" s="1">
        <f t="shared" si="17"/>
        <v>168</v>
      </c>
      <c r="H54" s="18"/>
    </row>
    <row r="55" spans="1:8" x14ac:dyDescent="0.2">
      <c r="A55" s="19" t="s">
        <v>15</v>
      </c>
      <c r="C55" s="1"/>
      <c r="D55" s="1"/>
      <c r="E55" s="1"/>
      <c r="F55" s="1">
        <f>F54/$B$6</f>
        <v>1400</v>
      </c>
      <c r="H55" s="18"/>
    </row>
    <row r="56" spans="1:8" x14ac:dyDescent="0.2">
      <c r="A56" s="19" t="s">
        <v>16</v>
      </c>
      <c r="C56" s="1">
        <f>C54</f>
        <v>-181</v>
      </c>
      <c r="D56" s="1">
        <f t="shared" ref="D56:E56" si="18">D54</f>
        <v>8.4000000000000057</v>
      </c>
      <c r="E56" s="1">
        <f t="shared" si="18"/>
        <v>54</v>
      </c>
      <c r="F56" s="1">
        <f>F54+F55</f>
        <v>1568</v>
      </c>
      <c r="H56" s="13"/>
    </row>
    <row r="57" spans="1:8" x14ac:dyDescent="0.2">
      <c r="A57" s="20" t="s">
        <v>18</v>
      </c>
      <c r="B57" s="38">
        <f>NPV(B42,C56:F56)</f>
        <v>880.01776603498502</v>
      </c>
      <c r="C57" s="1"/>
      <c r="D57" s="1"/>
      <c r="E57" s="1"/>
      <c r="F57" s="1"/>
      <c r="H57" s="13"/>
    </row>
    <row r="58" spans="1:8" x14ac:dyDescent="0.2">
      <c r="A58" s="19"/>
      <c r="B58" s="21"/>
      <c r="C58" s="1"/>
      <c r="D58" s="1"/>
      <c r="E58" s="1"/>
      <c r="F58" s="1"/>
      <c r="H58" s="13"/>
    </row>
    <row r="59" spans="1:8" x14ac:dyDescent="0.2">
      <c r="A59" s="19"/>
      <c r="C59" s="1"/>
      <c r="D59" s="1"/>
      <c r="E59" s="1"/>
      <c r="F59" s="1"/>
      <c r="H59" s="13"/>
    </row>
    <row r="60" spans="1:8" x14ac:dyDescent="0.2">
      <c r="A60" s="15" t="s">
        <v>5</v>
      </c>
      <c r="H60" s="13"/>
    </row>
    <row r="61" spans="1:8" x14ac:dyDescent="0.2">
      <c r="A61" s="12" t="s">
        <v>116</v>
      </c>
      <c r="B61">
        <v>0</v>
      </c>
      <c r="C61" s="1">
        <v>189</v>
      </c>
      <c r="D61" s="1">
        <v>285</v>
      </c>
      <c r="E61" s="1">
        <v>360</v>
      </c>
      <c r="F61" s="1">
        <v>360</v>
      </c>
      <c r="H61" s="13"/>
    </row>
    <row r="62" spans="1:8" x14ac:dyDescent="0.2">
      <c r="A62" s="12" t="s">
        <v>61</v>
      </c>
      <c r="B62">
        <v>0</v>
      </c>
      <c r="C62" s="1">
        <v>148</v>
      </c>
      <c r="D62" s="1">
        <v>233</v>
      </c>
      <c r="E62" s="1">
        <v>300</v>
      </c>
      <c r="F62" s="1">
        <v>300</v>
      </c>
      <c r="H62" s="13"/>
    </row>
    <row r="63" spans="1:8" x14ac:dyDescent="0.2">
      <c r="A63" s="12" t="s">
        <v>117</v>
      </c>
      <c r="B63">
        <v>0</v>
      </c>
      <c r="C63" s="1">
        <v>24</v>
      </c>
      <c r="D63" s="1">
        <v>61</v>
      </c>
      <c r="E63" s="1">
        <v>89</v>
      </c>
      <c r="F63" s="1">
        <v>89</v>
      </c>
      <c r="H63" s="13"/>
    </row>
    <row r="64" spans="1:8" x14ac:dyDescent="0.2">
      <c r="A64" s="12" t="s">
        <v>17</v>
      </c>
      <c r="B64" s="1">
        <f>B61+B62-B63</f>
        <v>0</v>
      </c>
      <c r="C64" s="1">
        <f>C61+C62-C63</f>
        <v>313</v>
      </c>
      <c r="D64" s="1">
        <f t="shared" ref="D64:F64" si="19">D61+D62-D63</f>
        <v>457</v>
      </c>
      <c r="E64" s="1">
        <f t="shared" si="19"/>
        <v>571</v>
      </c>
      <c r="F64" s="1">
        <f t="shared" si="19"/>
        <v>571</v>
      </c>
      <c r="H64" s="13"/>
    </row>
    <row r="65" spans="1:8" x14ac:dyDescent="0.2">
      <c r="A65" s="12" t="s">
        <v>12</v>
      </c>
      <c r="C65" s="1">
        <f>C64</f>
        <v>313</v>
      </c>
      <c r="D65" s="1">
        <f>D64-C64</f>
        <v>144</v>
      </c>
      <c r="E65" s="1">
        <f t="shared" ref="E65:F65" si="20">E64-D64</f>
        <v>114</v>
      </c>
      <c r="F65" s="1">
        <f t="shared" si="20"/>
        <v>0</v>
      </c>
      <c r="H65" s="27" t="s">
        <v>111</v>
      </c>
    </row>
    <row r="66" spans="1:8" x14ac:dyDescent="0.2">
      <c r="A66" s="12"/>
      <c r="C66" s="1"/>
      <c r="D66" s="1"/>
      <c r="E66" s="1"/>
      <c r="F66" s="1"/>
      <c r="H66" s="13"/>
    </row>
    <row r="67" spans="1:8" x14ac:dyDescent="0.2">
      <c r="A67" s="14" t="s">
        <v>25</v>
      </c>
      <c r="C67" s="5">
        <f>C65/C49</f>
        <v>0.69555555555555559</v>
      </c>
      <c r="D67" s="5">
        <f t="shared" ref="D67:E67" si="21">D65/D49</f>
        <v>0.17391304347826086</v>
      </c>
      <c r="E67" s="5">
        <f t="shared" si="21"/>
        <v>0.10151380231522707</v>
      </c>
      <c r="F67" s="24"/>
      <c r="H67" s="13"/>
    </row>
    <row r="68" spans="1:8" x14ac:dyDescent="0.2">
      <c r="A68" s="12"/>
      <c r="H68" s="13"/>
    </row>
    <row r="69" spans="1:8" x14ac:dyDescent="0.2">
      <c r="A69" s="12"/>
      <c r="H69" s="13"/>
    </row>
    <row r="70" spans="1:8" ht="16" thickBot="1" x14ac:dyDescent="0.25">
      <c r="A70" s="25" t="s">
        <v>122</v>
      </c>
      <c r="B70" s="22"/>
      <c r="C70" s="31" t="s">
        <v>123</v>
      </c>
      <c r="D70" s="31"/>
      <c r="E70" s="22"/>
      <c r="F70" s="22"/>
      <c r="G70" s="22"/>
      <c r="H70" s="23"/>
    </row>
    <row r="71" spans="1:8" x14ac:dyDescent="0.2">
      <c r="A71" t="s">
        <v>167</v>
      </c>
    </row>
    <row r="73" spans="1:8" x14ac:dyDescent="0.2">
      <c r="A73" s="2" t="s">
        <v>108</v>
      </c>
    </row>
    <row r="74" spans="1:8" x14ac:dyDescent="0.2">
      <c r="A74" s="2" t="s">
        <v>121</v>
      </c>
    </row>
  </sheetData>
  <hyperlinks>
    <hyperlink ref="A1" display="Pursue Big-Box Distribution " xr:uid="{00000000-0004-0000-0600-000000000000}"/>
    <hyperlink ref="J1" display="Expand on-line Presence" xr:uid="{00000000-0004-0000-0600-000001000000}"/>
    <hyperlink ref="A37" display="Develop a Private-Label Product" xr:uid="{00000000-0004-0000-0600-000002000000}"/>
  </hyperlinks>
  <pageMargins left="0.7" right="0.7" top="0.75" bottom="0.75" header="0.3" footer="0.3"/>
  <pageSetup scale="8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74"/>
  <sheetViews>
    <sheetView showGridLines="0" topLeftCell="A55" workbookViewId="0">
      <selection activeCell="T13" sqref="T13"/>
    </sheetView>
  </sheetViews>
  <sheetFormatPr baseColWidth="10" defaultColWidth="8.83203125" defaultRowHeight="15" x14ac:dyDescent="0.2"/>
  <cols>
    <col min="1" max="1" width="46.1640625" bestFit="1" customWidth="1"/>
    <col min="2" max="8" width="9.5" customWidth="1"/>
    <col min="10" max="10" width="48" bestFit="1" customWidth="1"/>
  </cols>
  <sheetData>
    <row r="1" spans="1:17" ht="16" thickBot="1" x14ac:dyDescent="0.25">
      <c r="A1" s="2" t="s">
        <v>131</v>
      </c>
      <c r="J1" s="2" t="s">
        <v>132</v>
      </c>
    </row>
    <row r="2" spans="1:17" ht="16" thickBot="1" x14ac:dyDescent="0.25">
      <c r="A2" s="8" t="s">
        <v>19</v>
      </c>
      <c r="B2" s="9"/>
      <c r="C2" s="10"/>
      <c r="D2" s="10"/>
      <c r="E2" s="10"/>
      <c r="F2" s="10"/>
      <c r="G2" s="10"/>
      <c r="H2" s="11"/>
      <c r="J2" s="8" t="s">
        <v>19</v>
      </c>
      <c r="K2" s="9"/>
      <c r="L2" s="10"/>
      <c r="M2" s="10"/>
      <c r="N2" s="10"/>
      <c r="O2" s="10"/>
      <c r="P2" s="10"/>
      <c r="Q2" s="11"/>
    </row>
    <row r="3" spans="1:17" x14ac:dyDescent="0.2">
      <c r="A3" s="28" t="s">
        <v>20</v>
      </c>
      <c r="B3" s="29"/>
      <c r="C3" s="10"/>
      <c r="D3" s="10"/>
      <c r="E3" s="10"/>
      <c r="F3" s="10"/>
      <c r="G3" s="10"/>
      <c r="H3" s="11"/>
      <c r="J3" s="12" t="s">
        <v>20</v>
      </c>
      <c r="K3" s="2"/>
      <c r="Q3" s="13"/>
    </row>
    <row r="4" spans="1:17" x14ac:dyDescent="0.2">
      <c r="A4" s="12" t="s">
        <v>21</v>
      </c>
      <c r="B4" s="2"/>
      <c r="H4" s="13"/>
      <c r="J4" s="12" t="s">
        <v>21</v>
      </c>
      <c r="K4" s="2"/>
      <c r="Q4" s="13"/>
    </row>
    <row r="5" spans="1:17" x14ac:dyDescent="0.2">
      <c r="A5" s="12" t="s">
        <v>10</v>
      </c>
      <c r="B5" s="7">
        <v>0.4</v>
      </c>
      <c r="H5" s="13"/>
      <c r="J5" s="12" t="s">
        <v>10</v>
      </c>
      <c r="K5" s="7">
        <v>0.4</v>
      </c>
      <c r="Q5" s="13"/>
    </row>
    <row r="6" spans="1:17" x14ac:dyDescent="0.2">
      <c r="A6" s="12" t="s">
        <v>11</v>
      </c>
      <c r="B6" s="7">
        <v>0.16</v>
      </c>
      <c r="E6" s="33" t="s">
        <v>118</v>
      </c>
      <c r="F6" s="33" t="s">
        <v>119</v>
      </c>
      <c r="H6" s="13"/>
      <c r="J6" s="12" t="s">
        <v>11</v>
      </c>
      <c r="K6" s="7">
        <v>0.12</v>
      </c>
      <c r="Q6" s="13"/>
    </row>
    <row r="7" spans="1:17" x14ac:dyDescent="0.2">
      <c r="A7" s="12" t="s">
        <v>22</v>
      </c>
      <c r="B7" s="7">
        <v>0</v>
      </c>
      <c r="H7" s="13"/>
      <c r="J7" s="12" t="s">
        <v>22</v>
      </c>
      <c r="K7" s="7">
        <v>0</v>
      </c>
      <c r="Q7" s="13"/>
    </row>
    <row r="8" spans="1:17" x14ac:dyDescent="0.2">
      <c r="A8" s="12"/>
      <c r="H8" s="13"/>
      <c r="J8" s="12"/>
      <c r="Q8" s="13"/>
    </row>
    <row r="9" spans="1:17" x14ac:dyDescent="0.2">
      <c r="A9" s="12"/>
      <c r="H9" s="13"/>
      <c r="J9" s="12"/>
      <c r="Q9" s="13"/>
    </row>
    <row r="10" spans="1:17" x14ac:dyDescent="0.2">
      <c r="A10" s="14"/>
      <c r="H10" s="13"/>
      <c r="J10" s="14"/>
      <c r="Q10" s="13"/>
    </row>
    <row r="11" spans="1:17" x14ac:dyDescent="0.2">
      <c r="A11" s="15" t="s">
        <v>24</v>
      </c>
      <c r="B11" s="3">
        <v>2018</v>
      </c>
      <c r="C11" s="3">
        <v>2019</v>
      </c>
      <c r="D11" s="3">
        <v>2020</v>
      </c>
      <c r="E11" s="3">
        <v>2021</v>
      </c>
      <c r="F11" s="3"/>
      <c r="G11" s="3"/>
      <c r="H11" s="16" t="s">
        <v>107</v>
      </c>
      <c r="J11" s="15" t="s">
        <v>24</v>
      </c>
      <c r="K11" s="3"/>
      <c r="L11" s="3">
        <v>2019</v>
      </c>
      <c r="M11" s="3">
        <v>2020</v>
      </c>
      <c r="N11" s="3">
        <v>2021</v>
      </c>
      <c r="O11" s="3"/>
      <c r="P11" s="3"/>
      <c r="Q11" s="16" t="s">
        <v>107</v>
      </c>
    </row>
    <row r="12" spans="1:17" x14ac:dyDescent="0.2">
      <c r="A12" s="15" t="s">
        <v>1</v>
      </c>
      <c r="H12" s="13"/>
      <c r="J12" s="15" t="s">
        <v>1</v>
      </c>
      <c r="Q12" s="13"/>
    </row>
    <row r="13" spans="1:17" x14ac:dyDescent="0.2">
      <c r="A13" s="12" t="s">
        <v>113</v>
      </c>
      <c r="C13" s="1">
        <v>3549</v>
      </c>
      <c r="D13" s="1">
        <v>3549</v>
      </c>
      <c r="E13" s="1">
        <v>3549</v>
      </c>
      <c r="F13" s="1"/>
      <c r="H13" s="13"/>
      <c r="J13" s="12" t="s">
        <v>113</v>
      </c>
      <c r="L13" s="1">
        <v>0</v>
      </c>
      <c r="M13" s="1">
        <v>0</v>
      </c>
      <c r="N13" s="1">
        <v>0</v>
      </c>
      <c r="O13" s="1"/>
      <c r="Q13" s="13"/>
    </row>
    <row r="14" spans="1:17" x14ac:dyDescent="0.2">
      <c r="A14" s="12" t="s">
        <v>114</v>
      </c>
      <c r="C14" s="1">
        <v>3127</v>
      </c>
      <c r="D14" s="1">
        <v>3127</v>
      </c>
      <c r="E14" s="1">
        <v>3127</v>
      </c>
      <c r="F14" s="1"/>
      <c r="H14" s="13"/>
      <c r="J14" s="12" t="s">
        <v>114</v>
      </c>
      <c r="L14" s="1">
        <v>-237</v>
      </c>
      <c r="M14" s="1">
        <v>-237</v>
      </c>
      <c r="N14" s="1">
        <v>-237</v>
      </c>
      <c r="O14" s="1"/>
      <c r="Q14" s="13"/>
    </row>
    <row r="15" spans="1:17" x14ac:dyDescent="0.2">
      <c r="A15" s="12" t="s">
        <v>115</v>
      </c>
      <c r="C15" s="1">
        <v>422</v>
      </c>
      <c r="D15" s="1">
        <v>422</v>
      </c>
      <c r="E15" s="1">
        <v>422</v>
      </c>
      <c r="F15" s="1"/>
      <c r="H15" s="17">
        <f>E15/E13</f>
        <v>0.11890673429134968</v>
      </c>
      <c r="J15" s="12" t="s">
        <v>115</v>
      </c>
      <c r="L15" s="1">
        <v>237</v>
      </c>
      <c r="M15" s="1">
        <v>237</v>
      </c>
      <c r="N15" s="1">
        <v>237</v>
      </c>
      <c r="O15" s="1"/>
      <c r="Q15" s="17" t="e">
        <f>N15/N13</f>
        <v>#DIV/0!</v>
      </c>
    </row>
    <row r="16" spans="1:17" x14ac:dyDescent="0.2">
      <c r="A16" s="12" t="s">
        <v>9</v>
      </c>
      <c r="C16" s="1">
        <f>C15*(1-$B$5)</f>
        <v>253.2</v>
      </c>
      <c r="D16" s="1">
        <f t="shared" ref="D16:E16" si="0">D15*(1-$B$5)</f>
        <v>253.2</v>
      </c>
      <c r="E16" s="1">
        <f t="shared" si="0"/>
        <v>253.2</v>
      </c>
      <c r="F16" s="1"/>
      <c r="H16" s="17">
        <f>E16/E13</f>
        <v>7.1344040574809808E-2</v>
      </c>
      <c r="J16" s="12" t="s">
        <v>9</v>
      </c>
      <c r="L16" s="1">
        <f>L15*(1-$B$5)</f>
        <v>142.19999999999999</v>
      </c>
      <c r="M16" s="1">
        <f t="shared" ref="M16" si="1">M15*(1-$B$5)</f>
        <v>142.19999999999999</v>
      </c>
      <c r="N16" s="1">
        <f t="shared" ref="N16" si="2">N15*(1-$B$5)</f>
        <v>142.19999999999999</v>
      </c>
      <c r="O16" s="1"/>
      <c r="Q16" s="17" t="e">
        <f>N16/N13</f>
        <v>#DIV/0!</v>
      </c>
    </row>
    <row r="17" spans="1:17" x14ac:dyDescent="0.2">
      <c r="A17" s="12" t="s">
        <v>13</v>
      </c>
      <c r="C17" s="1">
        <f>C29</f>
        <v>2072</v>
      </c>
      <c r="D17" s="1">
        <f t="shared" ref="D17:E17" si="3">D29</f>
        <v>0</v>
      </c>
      <c r="E17" s="1">
        <f t="shared" si="3"/>
        <v>0</v>
      </c>
      <c r="F17" s="1"/>
      <c r="H17" s="18"/>
      <c r="J17" s="12" t="s">
        <v>13</v>
      </c>
      <c r="L17" s="1">
        <f>L29</f>
        <v>865</v>
      </c>
      <c r="M17" s="1">
        <f t="shared" ref="M17:N17" si="4">M29</f>
        <v>0</v>
      </c>
      <c r="N17" s="1">
        <f t="shared" si="4"/>
        <v>0</v>
      </c>
      <c r="O17" s="1"/>
      <c r="Q17" s="18"/>
    </row>
    <row r="18" spans="1:17" x14ac:dyDescent="0.2">
      <c r="A18" s="19" t="s">
        <v>14</v>
      </c>
      <c r="C18" s="1">
        <f>C16-C17</f>
        <v>-1818.8</v>
      </c>
      <c r="D18" s="1">
        <f t="shared" ref="D18:E18" si="5">D16-D17</f>
        <v>253.2</v>
      </c>
      <c r="E18" s="1">
        <f t="shared" si="5"/>
        <v>253.2</v>
      </c>
      <c r="F18" s="1"/>
      <c r="H18" s="18"/>
      <c r="J18" s="19" t="s">
        <v>14</v>
      </c>
      <c r="L18" s="1">
        <f>L16-L17</f>
        <v>-722.8</v>
      </c>
      <c r="M18" s="1">
        <f t="shared" ref="M18" si="6">M16-M17</f>
        <v>142.19999999999999</v>
      </c>
      <c r="N18" s="1">
        <f t="shared" ref="N18" si="7">N16-N17</f>
        <v>142.19999999999999</v>
      </c>
      <c r="O18" s="1"/>
      <c r="Q18" s="18"/>
    </row>
    <row r="19" spans="1:17" x14ac:dyDescent="0.2">
      <c r="A19" s="19" t="s">
        <v>15</v>
      </c>
      <c r="C19" s="1"/>
      <c r="D19" s="1"/>
      <c r="E19" s="1">
        <f>E18/B6</f>
        <v>1582.5</v>
      </c>
      <c r="F19" s="1"/>
      <c r="H19" s="18"/>
      <c r="J19" s="19" t="s">
        <v>15</v>
      </c>
      <c r="L19" s="1"/>
      <c r="M19" s="1"/>
      <c r="N19" s="1">
        <f>N18/K6</f>
        <v>1185</v>
      </c>
      <c r="O19" s="1"/>
      <c r="Q19" s="18"/>
    </row>
    <row r="20" spans="1:17" x14ac:dyDescent="0.2">
      <c r="A20" s="19" t="s">
        <v>16</v>
      </c>
      <c r="C20" s="1">
        <f>C18 +C19</f>
        <v>-1818.8</v>
      </c>
      <c r="D20" s="1">
        <f t="shared" ref="D20:E20" si="8">D18 +D19</f>
        <v>253.2</v>
      </c>
      <c r="E20" s="1">
        <f t="shared" si="8"/>
        <v>1835.7</v>
      </c>
      <c r="F20" s="1"/>
      <c r="H20" s="13"/>
      <c r="J20" s="19" t="s">
        <v>16</v>
      </c>
      <c r="L20" s="1">
        <f>L18 +L19</f>
        <v>-722.8</v>
      </c>
      <c r="M20" s="1">
        <f t="shared" ref="M20" si="9">M18 +M19</f>
        <v>142.19999999999999</v>
      </c>
      <c r="N20" s="1">
        <f t="shared" ref="N20" si="10">N18 +N19</f>
        <v>1327.2</v>
      </c>
      <c r="O20" s="1"/>
      <c r="Q20" s="13"/>
    </row>
    <row r="21" spans="1:17" x14ac:dyDescent="0.2">
      <c r="A21" s="20" t="s">
        <v>18</v>
      </c>
      <c r="B21" s="38">
        <f>NPV(B6,C20:E20)</f>
        <v>-203.70689655172393</v>
      </c>
      <c r="C21" s="1"/>
      <c r="D21" s="1"/>
      <c r="E21" s="1"/>
      <c r="F21" s="1"/>
      <c r="H21" s="13"/>
      <c r="J21" s="20" t="s">
        <v>18</v>
      </c>
      <c r="K21" s="38">
        <f>NPV(K6,L20:N20)</f>
        <v>412.67857142857133</v>
      </c>
      <c r="L21" s="1"/>
      <c r="M21" s="1"/>
      <c r="N21" s="1"/>
      <c r="O21" s="1"/>
      <c r="Q21" s="13"/>
    </row>
    <row r="22" spans="1:17" x14ac:dyDescent="0.2">
      <c r="A22" s="19"/>
      <c r="B22" s="21"/>
      <c r="C22" s="1"/>
      <c r="D22" s="1"/>
      <c r="E22" s="1"/>
      <c r="F22" s="1"/>
      <c r="H22" s="13"/>
      <c r="J22" s="19"/>
      <c r="K22" s="21"/>
      <c r="L22" s="1"/>
      <c r="M22" s="1"/>
      <c r="N22" s="1"/>
      <c r="O22" s="1"/>
      <c r="Q22" s="13"/>
    </row>
    <row r="23" spans="1:17" x14ac:dyDescent="0.2">
      <c r="A23" s="19"/>
      <c r="C23" s="1"/>
      <c r="D23" s="1"/>
      <c r="E23" s="1"/>
      <c r="F23" s="1"/>
      <c r="H23" s="13"/>
      <c r="J23" s="19"/>
      <c r="L23" s="1"/>
      <c r="M23" s="1"/>
      <c r="N23" s="1"/>
      <c r="O23" s="1"/>
      <c r="Q23" s="13"/>
    </row>
    <row r="24" spans="1:17" x14ac:dyDescent="0.2">
      <c r="A24" s="15" t="s">
        <v>5</v>
      </c>
      <c r="H24" s="13"/>
      <c r="J24" s="15" t="s">
        <v>5</v>
      </c>
      <c r="Q24" s="13"/>
    </row>
    <row r="25" spans="1:17" x14ac:dyDescent="0.2">
      <c r="A25" s="12" t="s">
        <v>116</v>
      </c>
      <c r="B25">
        <v>0</v>
      </c>
      <c r="C25" s="1">
        <v>1637</v>
      </c>
      <c r="D25" s="1">
        <v>1637</v>
      </c>
      <c r="E25" s="1">
        <v>1637</v>
      </c>
      <c r="F25" s="1"/>
      <c r="H25" s="13"/>
      <c r="J25" s="12" t="s">
        <v>116</v>
      </c>
      <c r="K25">
        <v>0</v>
      </c>
      <c r="L25" s="1">
        <v>0</v>
      </c>
      <c r="M25" s="1">
        <v>0</v>
      </c>
      <c r="N25" s="1">
        <v>0</v>
      </c>
      <c r="O25" s="1"/>
      <c r="Q25" s="13"/>
    </row>
    <row r="26" spans="1:17" x14ac:dyDescent="0.2">
      <c r="A26" s="12" t="s">
        <v>61</v>
      </c>
      <c r="B26">
        <v>0</v>
      </c>
      <c r="C26" s="1">
        <v>766</v>
      </c>
      <c r="D26" s="1">
        <v>766</v>
      </c>
      <c r="E26" s="1">
        <v>766</v>
      </c>
      <c r="F26" s="1"/>
      <c r="H26" s="13"/>
      <c r="J26" s="12" t="s">
        <v>61</v>
      </c>
      <c r="K26">
        <v>0</v>
      </c>
      <c r="L26" s="1">
        <v>-58</v>
      </c>
      <c r="M26" s="1">
        <v>-58</v>
      </c>
      <c r="N26" s="1">
        <v>-58</v>
      </c>
      <c r="O26" s="1"/>
      <c r="Q26" s="13"/>
    </row>
    <row r="27" spans="1:17" x14ac:dyDescent="0.2">
      <c r="A27" s="12" t="s">
        <v>117</v>
      </c>
      <c r="B27">
        <v>0</v>
      </c>
      <c r="C27" s="1">
        <v>331</v>
      </c>
      <c r="D27" s="1">
        <v>331</v>
      </c>
      <c r="E27" s="1">
        <v>331</v>
      </c>
      <c r="F27" s="1"/>
      <c r="H27" s="13"/>
      <c r="J27" s="12" t="s">
        <v>117</v>
      </c>
      <c r="K27">
        <v>0</v>
      </c>
      <c r="L27" s="1">
        <v>-923</v>
      </c>
      <c r="M27" s="1">
        <v>-923</v>
      </c>
      <c r="N27" s="1">
        <v>-923</v>
      </c>
      <c r="O27" s="1"/>
      <c r="Q27" s="13"/>
    </row>
    <row r="28" spans="1:17" x14ac:dyDescent="0.2">
      <c r="A28" s="12" t="s">
        <v>17</v>
      </c>
      <c r="B28" s="1">
        <f>B25+B26-B27</f>
        <v>0</v>
      </c>
      <c r="C28" s="1">
        <f>C25+C26-C27</f>
        <v>2072</v>
      </c>
      <c r="D28" s="1">
        <f t="shared" ref="D28:E28" si="11">D25+D26-D27</f>
        <v>2072</v>
      </c>
      <c r="E28" s="1">
        <f t="shared" si="11"/>
        <v>2072</v>
      </c>
      <c r="F28" s="1"/>
      <c r="H28" s="30" t="s">
        <v>111</v>
      </c>
      <c r="J28" s="12" t="s">
        <v>17</v>
      </c>
      <c r="K28" s="1">
        <f>K25+K26-K27</f>
        <v>0</v>
      </c>
      <c r="L28" s="1">
        <f>L25+L26-L27</f>
        <v>865</v>
      </c>
      <c r="M28" s="1">
        <f t="shared" ref="M28:N28" si="12">M25+M26-M27</f>
        <v>865</v>
      </c>
      <c r="N28" s="1">
        <f t="shared" si="12"/>
        <v>865</v>
      </c>
      <c r="O28" s="1"/>
      <c r="Q28" s="30" t="s">
        <v>111</v>
      </c>
    </row>
    <row r="29" spans="1:17" x14ac:dyDescent="0.2">
      <c r="A29" s="12" t="s">
        <v>12</v>
      </c>
      <c r="C29" s="1">
        <f>C28</f>
        <v>2072</v>
      </c>
      <c r="D29" s="1">
        <f>D28-C28</f>
        <v>0</v>
      </c>
      <c r="E29" s="1">
        <f t="shared" ref="E29" si="13">E28-D28</f>
        <v>0</v>
      </c>
      <c r="F29" s="1"/>
      <c r="H29" s="13"/>
      <c r="J29" s="12" t="s">
        <v>12</v>
      </c>
      <c r="L29" s="1">
        <f>L28</f>
        <v>865</v>
      </c>
      <c r="M29" s="1">
        <f>M28-L28</f>
        <v>0</v>
      </c>
      <c r="N29" s="1">
        <f t="shared" ref="N29" si="14">N28-M28</f>
        <v>0</v>
      </c>
      <c r="O29" s="1"/>
      <c r="Q29" s="13"/>
    </row>
    <row r="30" spans="1:17" x14ac:dyDescent="0.2">
      <c r="A30" s="12"/>
      <c r="C30" s="1"/>
      <c r="D30" s="1"/>
      <c r="E30" s="1"/>
      <c r="F30" s="1"/>
      <c r="H30" s="13"/>
      <c r="J30" s="12"/>
      <c r="L30" s="1"/>
      <c r="M30" s="1"/>
      <c r="N30" s="1"/>
      <c r="O30" s="1"/>
      <c r="Q30" s="13"/>
    </row>
    <row r="31" spans="1:17" x14ac:dyDescent="0.2">
      <c r="A31" s="14" t="s">
        <v>25</v>
      </c>
      <c r="C31" s="5">
        <f>C29/C13</f>
        <v>0.58382642998027612</v>
      </c>
      <c r="D31" s="5">
        <f t="shared" ref="D31:E31" si="15">D29/D13</f>
        <v>0</v>
      </c>
      <c r="E31" s="5">
        <f t="shared" si="15"/>
        <v>0</v>
      </c>
      <c r="F31" s="24"/>
      <c r="H31" s="13"/>
      <c r="J31" s="14" t="s">
        <v>25</v>
      </c>
      <c r="L31" s="34" t="s">
        <v>120</v>
      </c>
      <c r="M31" s="34"/>
      <c r="N31" s="34"/>
      <c r="O31" s="24"/>
      <c r="Q31" s="13"/>
    </row>
    <row r="32" spans="1:17" x14ac:dyDescent="0.2">
      <c r="A32" s="12"/>
      <c r="H32" s="13"/>
      <c r="J32" s="12"/>
      <c r="Q32" s="13"/>
    </row>
    <row r="33" spans="1:17" x14ac:dyDescent="0.2">
      <c r="A33" s="12"/>
      <c r="H33" s="13"/>
      <c r="J33" s="12"/>
      <c r="Q33" s="13"/>
    </row>
    <row r="34" spans="1:17" ht="16" thickBot="1" x14ac:dyDescent="0.25">
      <c r="A34" s="25" t="s">
        <v>122</v>
      </c>
      <c r="B34" s="22"/>
      <c r="C34" s="31"/>
      <c r="D34" s="31" t="s">
        <v>168</v>
      </c>
      <c r="E34" s="22"/>
      <c r="F34" s="22"/>
      <c r="G34" s="22"/>
      <c r="H34" s="23"/>
      <c r="J34" s="25" t="s">
        <v>122</v>
      </c>
      <c r="K34" s="22"/>
      <c r="L34" s="31" t="s">
        <v>109</v>
      </c>
      <c r="M34" s="31" t="s">
        <v>123</v>
      </c>
      <c r="N34" s="22"/>
      <c r="O34" s="22"/>
      <c r="P34" s="22"/>
      <c r="Q34" s="23"/>
    </row>
    <row r="35" spans="1:17" x14ac:dyDescent="0.2">
      <c r="A35" t="s">
        <v>170</v>
      </c>
      <c r="J35" t="s">
        <v>171</v>
      </c>
    </row>
    <row r="37" spans="1:17" ht="16" thickBot="1" x14ac:dyDescent="0.25">
      <c r="A37" s="2" t="s">
        <v>133</v>
      </c>
    </row>
    <row r="38" spans="1:17" x14ac:dyDescent="0.2">
      <c r="A38" s="8" t="s">
        <v>19</v>
      </c>
      <c r="B38" s="9"/>
      <c r="C38" s="10"/>
      <c r="D38" s="10"/>
      <c r="E38" s="10"/>
      <c r="F38" s="10"/>
      <c r="G38" s="10"/>
      <c r="H38" s="11"/>
    </row>
    <row r="39" spans="1:17" x14ac:dyDescent="0.2">
      <c r="A39" s="12" t="s">
        <v>20</v>
      </c>
      <c r="B39" s="2"/>
      <c r="H39" s="13"/>
    </row>
    <row r="40" spans="1:17" x14ac:dyDescent="0.2">
      <c r="A40" s="12" t="s">
        <v>21</v>
      </c>
      <c r="B40" s="2"/>
      <c r="H40" s="13"/>
    </row>
    <row r="41" spans="1:17" x14ac:dyDescent="0.2">
      <c r="A41" s="12" t="s">
        <v>10</v>
      </c>
      <c r="B41" s="7">
        <v>0.4</v>
      </c>
      <c r="H41" s="13"/>
    </row>
    <row r="42" spans="1:17" x14ac:dyDescent="0.2">
      <c r="A42" s="12" t="s">
        <v>11</v>
      </c>
      <c r="B42" s="7">
        <v>0.12</v>
      </c>
      <c r="H42" s="13"/>
    </row>
    <row r="43" spans="1:17" x14ac:dyDescent="0.2">
      <c r="A43" s="12" t="s">
        <v>22</v>
      </c>
      <c r="B43" s="7">
        <v>0</v>
      </c>
      <c r="H43" s="13"/>
    </row>
    <row r="44" spans="1:17" x14ac:dyDescent="0.2">
      <c r="A44" s="12"/>
      <c r="H44" s="13"/>
    </row>
    <row r="45" spans="1:17" x14ac:dyDescent="0.2">
      <c r="A45" s="12"/>
      <c r="H45" s="13"/>
    </row>
    <row r="46" spans="1:17" x14ac:dyDescent="0.2">
      <c r="A46" s="14"/>
      <c r="H46" s="13"/>
    </row>
    <row r="47" spans="1:17" x14ac:dyDescent="0.2">
      <c r="A47" s="3" t="s">
        <v>24</v>
      </c>
      <c r="B47" s="3">
        <v>2018</v>
      </c>
      <c r="C47" s="3">
        <v>2019</v>
      </c>
      <c r="D47" s="3">
        <v>2020</v>
      </c>
      <c r="E47" s="3">
        <v>2021</v>
      </c>
      <c r="F47" s="3"/>
      <c r="G47" s="3"/>
      <c r="H47" s="16" t="s">
        <v>107</v>
      </c>
    </row>
    <row r="48" spans="1:17" x14ac:dyDescent="0.2">
      <c r="A48" s="3" t="s">
        <v>1</v>
      </c>
      <c r="H48" s="13"/>
    </row>
    <row r="49" spans="1:8" x14ac:dyDescent="0.2">
      <c r="A49" t="s">
        <v>113</v>
      </c>
      <c r="C49" s="1">
        <v>355</v>
      </c>
      <c r="D49" s="1">
        <v>842</v>
      </c>
      <c r="E49" s="1">
        <v>842</v>
      </c>
      <c r="F49" s="1"/>
      <c r="H49" s="13"/>
    </row>
    <row r="50" spans="1:8" x14ac:dyDescent="0.2">
      <c r="A50" t="s">
        <v>114</v>
      </c>
      <c r="C50" s="1">
        <v>324</v>
      </c>
      <c r="D50" s="1">
        <v>770</v>
      </c>
      <c r="E50" s="1">
        <v>770</v>
      </c>
      <c r="F50" s="1"/>
      <c r="H50" s="13"/>
    </row>
    <row r="51" spans="1:8" x14ac:dyDescent="0.2">
      <c r="A51" t="s">
        <v>115</v>
      </c>
      <c r="C51" s="1">
        <v>31</v>
      </c>
      <c r="D51" s="1">
        <v>73</v>
      </c>
      <c r="E51" s="1">
        <v>73</v>
      </c>
      <c r="F51" s="1"/>
      <c r="H51" s="17">
        <f>E51/E49</f>
        <v>8.6698337292161518E-2</v>
      </c>
    </row>
    <row r="52" spans="1:8" x14ac:dyDescent="0.2">
      <c r="A52" t="s">
        <v>9</v>
      </c>
      <c r="C52" s="1">
        <f>C51*(1-$B$5)</f>
        <v>18.599999999999998</v>
      </c>
      <c r="D52" s="1">
        <f t="shared" ref="D52:E52" si="16">D51*(1-$B$5)</f>
        <v>43.8</v>
      </c>
      <c r="E52" s="1">
        <f t="shared" si="16"/>
        <v>43.8</v>
      </c>
      <c r="F52" s="1"/>
      <c r="H52" s="17">
        <f>E52/E49</f>
        <v>5.2019002375296906E-2</v>
      </c>
    </row>
    <row r="53" spans="1:8" x14ac:dyDescent="0.2">
      <c r="A53" t="s">
        <v>13</v>
      </c>
      <c r="C53" s="1">
        <f>C65</f>
        <v>122</v>
      </c>
      <c r="D53" s="1">
        <f t="shared" ref="D53:E53" si="17">D65</f>
        <v>168</v>
      </c>
      <c r="E53" s="1">
        <f t="shared" si="17"/>
        <v>0</v>
      </c>
      <c r="F53" s="1"/>
      <c r="H53" s="18"/>
    </row>
    <row r="54" spans="1:8" x14ac:dyDescent="0.2">
      <c r="A54" s="19" t="s">
        <v>14</v>
      </c>
      <c r="C54" s="1">
        <f>C52-C53</f>
        <v>-103.4</v>
      </c>
      <c r="D54" s="1">
        <f t="shared" ref="D54" si="18">D52-D53</f>
        <v>-124.2</v>
      </c>
      <c r="E54" s="1">
        <f t="shared" ref="E54" si="19">E52-E53</f>
        <v>43.8</v>
      </c>
      <c r="F54" s="1"/>
      <c r="H54" s="18"/>
    </row>
    <row r="55" spans="1:8" x14ac:dyDescent="0.2">
      <c r="A55" s="19" t="s">
        <v>15</v>
      </c>
      <c r="C55" s="1"/>
      <c r="D55" s="1"/>
      <c r="E55" s="1">
        <f>E54/B42</f>
        <v>365</v>
      </c>
      <c r="F55" s="1"/>
      <c r="H55" s="18"/>
    </row>
    <row r="56" spans="1:8" x14ac:dyDescent="0.2">
      <c r="A56" s="19" t="s">
        <v>16</v>
      </c>
      <c r="C56" s="1">
        <f>C54 +C55</f>
        <v>-103.4</v>
      </c>
      <c r="D56" s="1">
        <f t="shared" ref="D56" si="20">D54 +D55</f>
        <v>-124.2</v>
      </c>
      <c r="E56" s="1">
        <f t="shared" ref="E56" si="21">E54 +E55</f>
        <v>408.8</v>
      </c>
      <c r="F56" s="1"/>
      <c r="H56" s="13"/>
    </row>
    <row r="57" spans="1:8" x14ac:dyDescent="0.2">
      <c r="A57" s="20" t="s">
        <v>18</v>
      </c>
      <c r="B57" s="38">
        <f>NPV(B42,C56:E56)</f>
        <v>99.642857142857096</v>
      </c>
      <c r="C57" s="1"/>
      <c r="D57" s="1"/>
      <c r="E57" s="1"/>
      <c r="F57" s="1"/>
      <c r="H57" s="13"/>
    </row>
    <row r="58" spans="1:8" x14ac:dyDescent="0.2">
      <c r="A58" s="19"/>
      <c r="B58" s="21"/>
      <c r="C58" s="1"/>
      <c r="D58" s="1"/>
      <c r="E58" s="1"/>
      <c r="F58" s="1"/>
      <c r="H58" s="13"/>
    </row>
    <row r="59" spans="1:8" x14ac:dyDescent="0.2">
      <c r="A59" s="19"/>
      <c r="C59" s="1"/>
      <c r="D59" s="1"/>
      <c r="E59" s="1"/>
      <c r="F59" s="1"/>
      <c r="H59" s="13"/>
    </row>
    <row r="60" spans="1:8" x14ac:dyDescent="0.2">
      <c r="A60" s="3" t="s">
        <v>5</v>
      </c>
      <c r="H60" s="13"/>
    </row>
    <row r="61" spans="1:8" x14ac:dyDescent="0.2">
      <c r="A61" t="s">
        <v>116</v>
      </c>
      <c r="B61">
        <v>0</v>
      </c>
      <c r="C61" s="1">
        <v>46</v>
      </c>
      <c r="D61" s="1">
        <v>119</v>
      </c>
      <c r="E61" s="1">
        <v>119</v>
      </c>
      <c r="F61" s="1"/>
      <c r="H61" s="13"/>
    </row>
    <row r="62" spans="1:8" x14ac:dyDescent="0.2">
      <c r="A62" t="s">
        <v>61</v>
      </c>
      <c r="B62">
        <v>0</v>
      </c>
      <c r="C62" s="1">
        <v>110</v>
      </c>
      <c r="D62" s="1">
        <v>252</v>
      </c>
      <c r="E62" s="1">
        <v>252</v>
      </c>
      <c r="F62" s="1"/>
      <c r="H62" s="13"/>
    </row>
    <row r="63" spans="1:8" x14ac:dyDescent="0.2">
      <c r="A63" t="s">
        <v>117</v>
      </c>
      <c r="B63">
        <v>0</v>
      </c>
      <c r="C63" s="1">
        <v>34</v>
      </c>
      <c r="D63" s="1">
        <v>81</v>
      </c>
      <c r="E63" s="1">
        <v>81</v>
      </c>
      <c r="F63" s="1"/>
      <c r="H63" s="13"/>
    </row>
    <row r="64" spans="1:8" x14ac:dyDescent="0.2">
      <c r="A64" t="s">
        <v>17</v>
      </c>
      <c r="B64" s="1">
        <f>B61+B62-B63</f>
        <v>0</v>
      </c>
      <c r="C64" s="1">
        <f>C61+C62-C63</f>
        <v>122</v>
      </c>
      <c r="D64" s="1">
        <f t="shared" ref="D64:E64" si="22">D61+D62-D63</f>
        <v>290</v>
      </c>
      <c r="E64" s="1">
        <f t="shared" si="22"/>
        <v>290</v>
      </c>
      <c r="F64" s="1"/>
      <c r="H64" s="30" t="s">
        <v>111</v>
      </c>
    </row>
    <row r="65" spans="1:8" x14ac:dyDescent="0.2">
      <c r="A65" t="s">
        <v>12</v>
      </c>
      <c r="C65" s="1">
        <f>C64</f>
        <v>122</v>
      </c>
      <c r="D65" s="1">
        <f>D64-C64</f>
        <v>168</v>
      </c>
      <c r="E65" s="1">
        <f t="shared" ref="E65" si="23">E64-D64</f>
        <v>0</v>
      </c>
      <c r="F65" s="1"/>
      <c r="H65" s="13"/>
    </row>
    <row r="66" spans="1:8" x14ac:dyDescent="0.2">
      <c r="C66" s="1"/>
      <c r="D66" s="1"/>
      <c r="E66" s="1"/>
      <c r="F66" s="1"/>
      <c r="H66" s="13"/>
    </row>
    <row r="67" spans="1:8" x14ac:dyDescent="0.2">
      <c r="A67" s="2" t="s">
        <v>25</v>
      </c>
      <c r="C67" s="5">
        <f>C65/C49</f>
        <v>0.3436619718309859</v>
      </c>
      <c r="D67" s="5">
        <f t="shared" ref="D67:E67" si="24">D65/D49</f>
        <v>0.1995249406175772</v>
      </c>
      <c r="E67" s="5">
        <f t="shared" si="24"/>
        <v>0</v>
      </c>
      <c r="F67" s="24"/>
      <c r="H67" s="13"/>
    </row>
    <row r="68" spans="1:8" x14ac:dyDescent="0.2">
      <c r="A68" s="12"/>
      <c r="H68" s="13"/>
    </row>
    <row r="69" spans="1:8" x14ac:dyDescent="0.2">
      <c r="A69" s="12"/>
      <c r="H69" s="13"/>
    </row>
    <row r="70" spans="1:8" ht="16" thickBot="1" x14ac:dyDescent="0.25">
      <c r="A70" s="25" t="s">
        <v>122</v>
      </c>
      <c r="B70" s="22"/>
      <c r="C70" s="31"/>
      <c r="D70" s="31" t="s">
        <v>169</v>
      </c>
      <c r="E70" s="22"/>
      <c r="F70" s="22"/>
      <c r="G70" s="22"/>
      <c r="H70" s="23"/>
    </row>
    <row r="73" spans="1:8" x14ac:dyDescent="0.2">
      <c r="A73" s="2" t="s">
        <v>108</v>
      </c>
    </row>
    <row r="74" spans="1:8" x14ac:dyDescent="0.2">
      <c r="A74" s="2" t="s">
        <v>121</v>
      </c>
    </row>
  </sheetData>
  <pageMargins left="0.7" right="0.7" top="0.75" bottom="0.75" header="0.3" footer="0.3"/>
  <pageSetup scale="7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40"/>
  <sheetViews>
    <sheetView topLeftCell="A25" workbookViewId="0">
      <selection activeCell="H16" sqref="H16"/>
    </sheetView>
  </sheetViews>
  <sheetFormatPr baseColWidth="10" defaultColWidth="8.83203125" defaultRowHeight="15" x14ac:dyDescent="0.2"/>
  <cols>
    <col min="1" max="1" width="40.1640625" bestFit="1" customWidth="1"/>
    <col min="6" max="6" width="32.6640625" bestFit="1" customWidth="1"/>
    <col min="11" max="11" width="23.5" bestFit="1" customWidth="1"/>
    <col min="16" max="16" width="29.5" bestFit="1" customWidth="1"/>
  </cols>
  <sheetData>
    <row r="1" spans="1:19" x14ac:dyDescent="0.2">
      <c r="A1" s="2" t="s">
        <v>29</v>
      </c>
      <c r="B1" s="2"/>
      <c r="C1" s="2"/>
      <c r="D1" s="2"/>
      <c r="K1" s="2" t="s">
        <v>48</v>
      </c>
      <c r="L1" s="2"/>
      <c r="M1" s="2"/>
      <c r="N1" s="2"/>
    </row>
    <row r="2" spans="1:19" x14ac:dyDescent="0.2">
      <c r="A2" s="2" t="s">
        <v>30</v>
      </c>
      <c r="B2" s="2">
        <v>2019</v>
      </c>
      <c r="C2" s="2">
        <v>2020</v>
      </c>
      <c r="D2" s="2">
        <v>2021</v>
      </c>
      <c r="G2" s="2">
        <v>2019</v>
      </c>
      <c r="H2" s="2">
        <v>2020</v>
      </c>
      <c r="I2" s="2">
        <v>2021</v>
      </c>
      <c r="K2" s="2" t="s">
        <v>30</v>
      </c>
      <c r="L2" s="2">
        <v>2019</v>
      </c>
      <c r="M2" s="2">
        <v>2020</v>
      </c>
      <c r="N2" s="2">
        <v>2021</v>
      </c>
      <c r="Q2" s="2">
        <v>2019</v>
      </c>
      <c r="R2" s="2">
        <v>2020</v>
      </c>
      <c r="S2" s="2">
        <v>2021</v>
      </c>
    </row>
    <row r="3" spans="1:19" x14ac:dyDescent="0.2">
      <c r="A3" t="s">
        <v>31</v>
      </c>
      <c r="B3" s="1">
        <v>300</v>
      </c>
      <c r="C3" s="1">
        <v>300</v>
      </c>
      <c r="D3" s="1">
        <v>300</v>
      </c>
      <c r="K3" t="s">
        <v>2</v>
      </c>
      <c r="L3" s="1">
        <v>12185</v>
      </c>
      <c r="M3" s="1">
        <v>12672</v>
      </c>
      <c r="N3" s="1">
        <v>12672</v>
      </c>
      <c r="Q3" s="2"/>
      <c r="R3" s="2"/>
      <c r="S3" s="2"/>
    </row>
    <row r="4" spans="1:19" x14ac:dyDescent="0.2">
      <c r="A4" t="s">
        <v>32</v>
      </c>
      <c r="B4" s="1">
        <v>0</v>
      </c>
      <c r="C4" s="1">
        <v>95</v>
      </c>
      <c r="D4" s="1">
        <v>893</v>
      </c>
      <c r="K4" t="s">
        <v>3</v>
      </c>
      <c r="L4" s="1">
        <v>10897</v>
      </c>
      <c r="M4" s="1">
        <v>11342</v>
      </c>
      <c r="N4" s="1">
        <v>11342</v>
      </c>
      <c r="Q4" s="2"/>
      <c r="R4" s="2"/>
      <c r="S4" s="2"/>
    </row>
    <row r="5" spans="1:19" x14ac:dyDescent="0.2">
      <c r="A5" t="s">
        <v>6</v>
      </c>
      <c r="B5" s="1">
        <v>2694</v>
      </c>
      <c r="C5" s="1">
        <v>2767</v>
      </c>
      <c r="D5" s="1">
        <v>2767</v>
      </c>
      <c r="K5" t="s">
        <v>4</v>
      </c>
      <c r="L5" s="1">
        <v>1287</v>
      </c>
      <c r="M5" s="1">
        <v>1329</v>
      </c>
      <c r="N5" s="1">
        <v>1329</v>
      </c>
      <c r="Q5" s="2"/>
      <c r="R5" s="2"/>
      <c r="S5" s="2"/>
    </row>
    <row r="6" spans="1:19" x14ac:dyDescent="0.2">
      <c r="A6" t="s">
        <v>7</v>
      </c>
      <c r="B6" s="1">
        <v>2699</v>
      </c>
      <c r="C6" s="1">
        <v>2841</v>
      </c>
      <c r="D6" s="1">
        <v>2841</v>
      </c>
      <c r="K6" t="s">
        <v>49</v>
      </c>
      <c r="L6" s="1">
        <v>23</v>
      </c>
      <c r="M6" s="1">
        <v>41</v>
      </c>
      <c r="N6" s="1">
        <v>0</v>
      </c>
      <c r="Q6" s="2"/>
      <c r="R6" s="2"/>
      <c r="S6" s="2"/>
    </row>
    <row r="7" spans="1:19" x14ac:dyDescent="0.2">
      <c r="A7" t="s">
        <v>33</v>
      </c>
      <c r="B7" s="1">
        <v>0</v>
      </c>
      <c r="C7" s="1">
        <v>0</v>
      </c>
      <c r="D7" s="1">
        <v>0</v>
      </c>
      <c r="K7" t="s">
        <v>50</v>
      </c>
      <c r="L7" s="1">
        <v>1265</v>
      </c>
      <c r="M7" s="1">
        <v>1289</v>
      </c>
      <c r="N7" s="1">
        <v>1329</v>
      </c>
    </row>
    <row r="8" spans="1:19" x14ac:dyDescent="0.2">
      <c r="A8" t="s">
        <v>34</v>
      </c>
      <c r="B8" s="1">
        <v>5693</v>
      </c>
      <c r="C8" s="1">
        <v>6004</v>
      </c>
      <c r="D8" s="1">
        <v>6802</v>
      </c>
      <c r="K8" t="s">
        <v>51</v>
      </c>
      <c r="L8" s="1">
        <v>506</v>
      </c>
      <c r="M8" s="1">
        <v>515</v>
      </c>
      <c r="N8" s="1">
        <v>532</v>
      </c>
    </row>
    <row r="9" spans="1:19" x14ac:dyDescent="0.2">
      <c r="A9" t="s">
        <v>35</v>
      </c>
      <c r="B9" s="1">
        <v>40</v>
      </c>
      <c r="C9" s="1">
        <v>40</v>
      </c>
      <c r="D9" s="1">
        <v>40</v>
      </c>
      <c r="K9" t="s">
        <v>52</v>
      </c>
      <c r="L9" s="1">
        <v>759</v>
      </c>
      <c r="M9" s="1">
        <v>773</v>
      </c>
      <c r="N9" s="1">
        <v>798</v>
      </c>
      <c r="P9" s="4" t="s">
        <v>53</v>
      </c>
      <c r="Q9" s="42">
        <f>L9/L3</f>
        <v>6.2289700451374642E-2</v>
      </c>
      <c r="R9" s="42">
        <f t="shared" ref="R9:S9" si="0">M9/M3</f>
        <v>6.1000631313131312E-2</v>
      </c>
      <c r="S9" s="42">
        <f t="shared" si="0"/>
        <v>6.2973484848484848E-2</v>
      </c>
    </row>
    <row r="10" spans="1:19" x14ac:dyDescent="0.2">
      <c r="A10" t="s">
        <v>36</v>
      </c>
      <c r="B10" s="1">
        <v>0</v>
      </c>
      <c r="C10" s="1">
        <v>0</v>
      </c>
      <c r="D10" s="1">
        <v>0</v>
      </c>
    </row>
    <row r="11" spans="1:19" x14ac:dyDescent="0.2">
      <c r="A11" t="s">
        <v>37</v>
      </c>
      <c r="B11" s="1">
        <v>5733</v>
      </c>
      <c r="C11" s="1">
        <v>6044</v>
      </c>
      <c r="D11" s="1">
        <v>6842</v>
      </c>
      <c r="F11" s="4" t="s">
        <v>104</v>
      </c>
      <c r="G11" s="42">
        <f>L9/B11</f>
        <v>0.13239141810570382</v>
      </c>
      <c r="H11" s="42">
        <f t="shared" ref="H11:I11" si="1">M9/C11</f>
        <v>0.12789543348775645</v>
      </c>
      <c r="I11" s="42">
        <f t="shared" si="1"/>
        <v>0.11663256357790119</v>
      </c>
      <c r="P11" s="4" t="s">
        <v>105</v>
      </c>
      <c r="Q11" s="40">
        <f>L3/B11</f>
        <v>2.125414268271411</v>
      </c>
      <c r="R11" s="40">
        <f t="shared" ref="R11:S11" si="2">M3/C11</f>
        <v>2.096624751819987</v>
      </c>
      <c r="S11" s="40">
        <f t="shared" si="2"/>
        <v>1.8520900321543408</v>
      </c>
    </row>
    <row r="13" spans="1:19" x14ac:dyDescent="0.2">
      <c r="A13" t="s">
        <v>8</v>
      </c>
      <c r="B13" s="1">
        <v>254</v>
      </c>
      <c r="C13" s="1">
        <v>301</v>
      </c>
      <c r="D13" s="1">
        <v>301</v>
      </c>
    </row>
    <row r="14" spans="1:19" x14ac:dyDescent="0.2">
      <c r="A14" t="s">
        <v>38</v>
      </c>
      <c r="B14" s="1">
        <v>0</v>
      </c>
      <c r="C14" s="1">
        <v>0</v>
      </c>
      <c r="D14" s="1">
        <v>0</v>
      </c>
    </row>
    <row r="15" spans="1:19" x14ac:dyDescent="0.2">
      <c r="A15" t="s">
        <v>39</v>
      </c>
      <c r="B15" s="1">
        <v>254</v>
      </c>
      <c r="C15" s="1">
        <v>301</v>
      </c>
      <c r="D15" s="1">
        <v>301</v>
      </c>
    </row>
    <row r="16" spans="1:19" x14ac:dyDescent="0.2">
      <c r="A16" s="6" t="s">
        <v>40</v>
      </c>
      <c r="B16" s="44">
        <v>510</v>
      </c>
      <c r="C16" s="44">
        <v>0</v>
      </c>
      <c r="D16" s="44">
        <v>0</v>
      </c>
    </row>
    <row r="17" spans="1:9" x14ac:dyDescent="0.2">
      <c r="A17" t="s">
        <v>41</v>
      </c>
      <c r="B17" s="1">
        <v>764</v>
      </c>
      <c r="C17" s="1">
        <v>301</v>
      </c>
      <c r="D17" s="1">
        <v>301</v>
      </c>
    </row>
    <row r="18" spans="1:9" x14ac:dyDescent="0.2">
      <c r="A18" t="s">
        <v>42</v>
      </c>
      <c r="B18" s="1">
        <v>200</v>
      </c>
      <c r="C18" s="1">
        <v>200</v>
      </c>
      <c r="D18" s="1">
        <v>200</v>
      </c>
    </row>
    <row r="19" spans="1:9" x14ac:dyDescent="0.2">
      <c r="A19" t="s">
        <v>43</v>
      </c>
      <c r="B19" s="1">
        <v>4769</v>
      </c>
      <c r="C19" s="1">
        <v>5543</v>
      </c>
      <c r="D19" s="1">
        <v>6340</v>
      </c>
    </row>
    <row r="20" spans="1:9" x14ac:dyDescent="0.2">
      <c r="A20" t="s">
        <v>44</v>
      </c>
      <c r="B20" s="1">
        <v>4969</v>
      </c>
      <c r="C20" s="1">
        <v>5743</v>
      </c>
      <c r="D20" s="47">
        <v>6540</v>
      </c>
      <c r="F20" s="4" t="s">
        <v>86</v>
      </c>
      <c r="G20" s="42">
        <f>L9/B20</f>
        <v>0.15274703159589453</v>
      </c>
      <c r="H20" s="42">
        <f t="shared" ref="H20:I20" si="3">M9/C20</f>
        <v>0.13459864182483022</v>
      </c>
      <c r="I20" s="42">
        <f t="shared" si="3"/>
        <v>0.12201834862385322</v>
      </c>
    </row>
    <row r="21" spans="1:9" x14ac:dyDescent="0.2">
      <c r="A21" t="s">
        <v>45</v>
      </c>
      <c r="B21" s="1">
        <v>5733</v>
      </c>
      <c r="C21" s="1">
        <v>6044</v>
      </c>
      <c r="D21" s="1">
        <v>6842</v>
      </c>
    </row>
    <row r="22" spans="1:9" x14ac:dyDescent="0.2">
      <c r="B22" s="1"/>
      <c r="C22" s="1"/>
      <c r="D22" s="1"/>
      <c r="F22" s="4" t="s">
        <v>136</v>
      </c>
      <c r="G22" s="43">
        <f>B11/B21</f>
        <v>1</v>
      </c>
      <c r="H22" s="43"/>
      <c r="I22" s="43"/>
    </row>
    <row r="23" spans="1:9" x14ac:dyDescent="0.2">
      <c r="B23" s="1"/>
      <c r="C23" s="1"/>
      <c r="D23" s="1"/>
    </row>
    <row r="24" spans="1:9" x14ac:dyDescent="0.2">
      <c r="A24" s="46" t="s">
        <v>139</v>
      </c>
    </row>
    <row r="25" spans="1:9" x14ac:dyDescent="0.2">
      <c r="A25" s="45"/>
    </row>
    <row r="26" spans="1:9" x14ac:dyDescent="0.2">
      <c r="A26" t="s">
        <v>135</v>
      </c>
    </row>
    <row r="27" spans="1:9" x14ac:dyDescent="0.2">
      <c r="A27" s="48" t="s">
        <v>190</v>
      </c>
    </row>
    <row r="28" spans="1:9" x14ac:dyDescent="0.2">
      <c r="A28" s="48" t="s">
        <v>191</v>
      </c>
    </row>
    <row r="30" spans="1:9" x14ac:dyDescent="0.2">
      <c r="A30" t="s">
        <v>137</v>
      </c>
    </row>
    <row r="31" spans="1:9" x14ac:dyDescent="0.2">
      <c r="A31" s="48" t="s">
        <v>197</v>
      </c>
    </row>
    <row r="32" spans="1:9" x14ac:dyDescent="0.2">
      <c r="A32" s="48" t="s">
        <v>192</v>
      </c>
      <c r="F32" s="48"/>
    </row>
    <row r="34" spans="1:1" x14ac:dyDescent="0.2">
      <c r="A34" t="s">
        <v>138</v>
      </c>
    </row>
    <row r="35" spans="1:1" x14ac:dyDescent="0.2">
      <c r="A35" s="48" t="s">
        <v>193</v>
      </c>
    </row>
    <row r="36" spans="1:1" x14ac:dyDescent="0.2">
      <c r="A36" s="48" t="s">
        <v>194</v>
      </c>
    </row>
    <row r="37" spans="1:1" x14ac:dyDescent="0.2">
      <c r="A37" s="2"/>
    </row>
    <row r="38" spans="1:1" x14ac:dyDescent="0.2">
      <c r="A38" t="s">
        <v>144</v>
      </c>
    </row>
    <row r="39" spans="1:1" x14ac:dyDescent="0.2">
      <c r="A39" s="48" t="s">
        <v>195</v>
      </c>
    </row>
    <row r="40" spans="1:1" x14ac:dyDescent="0.2">
      <c r="A40" s="48" t="s">
        <v>196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Company Overview</vt:lpstr>
      <vt:lpstr>BS and IS</vt:lpstr>
      <vt:lpstr>Cash Flow and Cash Collection</vt:lpstr>
      <vt:lpstr>Decisions</vt:lpstr>
      <vt:lpstr>Stage 1 NPVs</vt:lpstr>
      <vt:lpstr>Dashboard</vt:lpstr>
      <vt:lpstr>Stage 2 NPVs</vt:lpstr>
      <vt:lpstr>Stage 3 NPVs</vt:lpstr>
      <vt:lpstr>End BS and IS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dc:creator>
  <cp:lastModifiedBy>Jahnavi Angati</cp:lastModifiedBy>
  <cp:lastPrinted>2018-02-05T22:15:33Z</cp:lastPrinted>
  <dcterms:created xsi:type="dcterms:W3CDTF">2014-02-01T12:43:50Z</dcterms:created>
  <dcterms:modified xsi:type="dcterms:W3CDTF">2023-11-08T15:47:20Z</dcterms:modified>
</cp:coreProperties>
</file>