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54632\Downloads\"/>
    </mc:Choice>
  </mc:AlternateContent>
  <xr:revisionPtr revIDLastSave="0" documentId="8_{7C141006-2246-4726-8BA5-9AF8972F0E9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wo Screenshots" sheetId="2" r:id="rId1"/>
    <sheet name="Stock Fund" sheetId="1" r:id="rId2"/>
  </sheets>
  <definedNames>
    <definedName name="CIQWBGuid" hidden="1">"a5dec272-0794-4d55-a985-eac68112c5da"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  <c r="G6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G3" i="1"/>
  <c r="E4" i="1"/>
  <c r="E5" i="1"/>
  <c r="E3" i="1"/>
  <c r="G62" i="1" l="1"/>
  <c r="G63" i="1" s="1"/>
  <c r="G60" i="1"/>
  <c r="G61" i="1" s="1"/>
  <c r="E60" i="1"/>
  <c r="E62" i="1"/>
  <c r="E63" i="1" s="1"/>
  <c r="G74" i="1" l="1"/>
  <c r="E61" i="1"/>
  <c r="G73" i="1" s="1"/>
  <c r="G71" i="1"/>
  <c r="G75" i="1" l="1"/>
  <c r="E71" i="1"/>
</calcChain>
</file>

<file path=xl/sharedStrings.xml><?xml version="1.0" encoding="utf-8"?>
<sst xmlns="http://schemas.openxmlformats.org/spreadsheetml/2006/main" count="62" uniqueCount="61">
  <si>
    <t>Date</t>
  </si>
  <si>
    <t>beta your fund to average benchmark (slope of daily return to benchmark)</t>
  </si>
  <si>
    <t>R squared your fund to average benchmark</t>
  </si>
  <si>
    <t>st dev of daily returns on your fund and average benchmark</t>
  </si>
  <si>
    <t>ave daily return on your fund and  average benchmark</t>
  </si>
  <si>
    <t>Sharp of your fund and average benchmark (compare)</t>
  </si>
  <si>
    <t xml:space="preserve">https://edu.stocktrak.com/mccombstrading/ </t>
  </si>
  <si>
    <t>Graph my portfolio, see historial values, export</t>
  </si>
  <si>
    <t>(Usually we cut nontrading days but due to time constraints, here will not do so)</t>
  </si>
  <si>
    <t>copy only your portfolio values and line up in column D according to the first day you traded</t>
  </si>
  <si>
    <t>If you are misising 09/06 or 09/07, enter 100,000 in column D</t>
  </si>
  <si>
    <t>S&amp;P500 Values</t>
  </si>
  <si>
    <t>S&amp;P500 Daily return</t>
  </si>
  <si>
    <t>Your Fund Values</t>
  </si>
  <si>
    <t>Your Fund Daily Return</t>
  </si>
  <si>
    <t>Daily return = (value day 1 - value day 0)/value day 0</t>
  </si>
  <si>
    <t>Return Formula</t>
  </si>
  <si>
    <t>Your Stock Fund</t>
  </si>
  <si>
    <t>S&amp;P500 Benchmark</t>
  </si>
  <si>
    <t>quarterly return (average * 252/4)</t>
  </si>
  <si>
    <t>quarterly st deviation (ave *(252/4)^.5)</t>
  </si>
  <si>
    <t>risk-free Treasury, 3-month</t>
  </si>
  <si>
    <t>actual quarterly return of your fund</t>
  </si>
  <si>
    <t>CAPM expected return on your fund</t>
  </si>
  <si>
    <t>alpha w respect to benchmark -quarterly</t>
  </si>
  <si>
    <t>beta, sensitivity of your fund to the market, is likely around 1 but could be higher or lower</t>
  </si>
  <si>
    <t>You will have two lines</t>
  </si>
  <si>
    <t>R-squared is likely under 1, maybe around .8 to about .99</t>
  </si>
  <si>
    <t>Sharpe takes account of total risk or volatility</t>
  </si>
  <si>
    <t>Compare your Sharpe to the S&amp;P500 Benchmark</t>
  </si>
  <si>
    <t>Alpha is based on the CAPM model which uses beta risk rather than total risk, beta is market sensitivity</t>
  </si>
  <si>
    <t>If we have not yet covered Beta and CAPM, do not be concerned we will later</t>
  </si>
  <si>
    <t>Alpha already has the benchmark built in so you don't have to compare</t>
  </si>
  <si>
    <t>Open positions, screenshot or export to excel</t>
  </si>
  <si>
    <t>log into bloomberg</t>
  </si>
  <si>
    <t>First Screenshot</t>
  </si>
  <si>
    <t>Second Screenshot or image</t>
  </si>
  <si>
    <t>type IVV US equity go</t>
  </si>
  <si>
    <t>co</t>
  </si>
  <si>
    <t>change start date to 09/06/2023</t>
  </si>
  <si>
    <t>delete SPTR index which it tracks but note almost identical</t>
  </si>
  <si>
    <t>add tickers and select equity, hit enter</t>
  </si>
  <si>
    <t>keep adding tickers and hit enter, make sure to grab equity</t>
  </si>
  <si>
    <t>Check that all say equity</t>
  </si>
  <si>
    <t>Total Return, the second column should be close to change percent from stock trak</t>
  </si>
  <si>
    <t>BBWI and WFC are hurting the fund</t>
  </si>
  <si>
    <t>At the beginning, XOM was helping the fund</t>
  </si>
  <si>
    <t>Third Screenshot (Optional)</t>
  </si>
  <si>
    <t>Then ANR</t>
  </si>
  <si>
    <t>Type one ticker equity go</t>
  </si>
  <si>
    <t>BBWI price paid was 37.30, now it is at 28.84</t>
  </si>
  <si>
    <t>If we look at target prices by analysts that are recent, two estimates say the stock is only worth about 27 or 30</t>
  </si>
  <si>
    <t>Two analysts say maybe the stock will go back up to 37 or 40</t>
  </si>
  <si>
    <t>OPTIONAL AFTER CLASS</t>
  </si>
  <si>
    <t>Type CN for company news</t>
  </si>
  <si>
    <t>INSERT GRAPH</t>
  </si>
  <si>
    <t>beta is different than total risk or standard deviation</t>
  </si>
  <si>
    <t>beta is market risk, how many fund moves with the market</t>
  </si>
  <si>
    <t>My alpha is negative</t>
  </si>
  <si>
    <t>This means my portfolio underperformed the S&amp;P500 on a risk adjusted basis where risk is market risk or beta</t>
  </si>
  <si>
    <t>My sharpe is greater than the S&amp;P500, that means the fund overperformed on a risk adjusted basis ( risk = volatility/ standard deviation)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</si>
</sst>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10" fontId="0" fillId="34" borderId="0" xfId="1" applyNumberFormat="1" applyFont="1" applyFill="1"/>
    <xf numFmtId="0" fontId="0" fillId="0" borderId="0" xfId="0" applyFill="1"/>
    <xf numFmtId="2" fontId="0" fillId="34" borderId="0" xfId="0" applyNumberFormat="1" applyFill="1"/>
    <xf numFmtId="10" fontId="0" fillId="34" borderId="0" xfId="0" applyNumberFormat="1" applyFill="1"/>
    <xf numFmtId="0" fontId="16" fillId="0" borderId="0" xfId="0" applyFont="1" applyAlignment="1">
      <alignment horizontal="center"/>
    </xf>
    <xf numFmtId="0" fontId="18" fillId="0" borderId="0" xfId="43"/>
    <xf numFmtId="0" fontId="16" fillId="0" borderId="0" xfId="0" applyFont="1"/>
    <xf numFmtId="0" fontId="16" fillId="35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Jahnavi</a:t>
            </a:r>
            <a:r>
              <a:rPr lang="en-US" baseline="0"/>
              <a:t> Fund vs S&amp;P500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Fund'!$D$1</c:f>
              <c:strCache>
                <c:ptCount val="1"/>
                <c:pt idx="0">
                  <c:v>Your Fund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Fund'!$C$2:$C$57</c:f>
              <c:numCache>
                <c:formatCode>m/d/yyyy</c:formatCode>
                <c:ptCount val="56"/>
                <c:pt idx="0">
                  <c:v>45175</c:v>
                </c:pt>
                <c:pt idx="1">
                  <c:v>45176</c:v>
                </c:pt>
                <c:pt idx="2">
                  <c:v>45177</c:v>
                </c:pt>
                <c:pt idx="3">
                  <c:v>45178</c:v>
                </c:pt>
                <c:pt idx="4">
                  <c:v>45179</c:v>
                </c:pt>
                <c:pt idx="5">
                  <c:v>45180</c:v>
                </c:pt>
                <c:pt idx="6">
                  <c:v>45181</c:v>
                </c:pt>
                <c:pt idx="7">
                  <c:v>45182</c:v>
                </c:pt>
                <c:pt idx="8">
                  <c:v>45183</c:v>
                </c:pt>
                <c:pt idx="9">
                  <c:v>45184</c:v>
                </c:pt>
                <c:pt idx="10">
                  <c:v>45185</c:v>
                </c:pt>
                <c:pt idx="11">
                  <c:v>45186</c:v>
                </c:pt>
                <c:pt idx="12">
                  <c:v>45187</c:v>
                </c:pt>
                <c:pt idx="13">
                  <c:v>45188</c:v>
                </c:pt>
                <c:pt idx="14">
                  <c:v>45189</c:v>
                </c:pt>
                <c:pt idx="15">
                  <c:v>45190</c:v>
                </c:pt>
                <c:pt idx="16">
                  <c:v>45191</c:v>
                </c:pt>
                <c:pt idx="17">
                  <c:v>45192</c:v>
                </c:pt>
                <c:pt idx="18">
                  <c:v>45193</c:v>
                </c:pt>
                <c:pt idx="19">
                  <c:v>45194</c:v>
                </c:pt>
                <c:pt idx="20">
                  <c:v>45195</c:v>
                </c:pt>
                <c:pt idx="21">
                  <c:v>45196</c:v>
                </c:pt>
                <c:pt idx="22">
                  <c:v>45197</c:v>
                </c:pt>
                <c:pt idx="23">
                  <c:v>45198</c:v>
                </c:pt>
                <c:pt idx="24">
                  <c:v>45199</c:v>
                </c:pt>
                <c:pt idx="25">
                  <c:v>45200</c:v>
                </c:pt>
                <c:pt idx="26">
                  <c:v>45201</c:v>
                </c:pt>
                <c:pt idx="27">
                  <c:v>45202</c:v>
                </c:pt>
                <c:pt idx="28">
                  <c:v>45203</c:v>
                </c:pt>
                <c:pt idx="29">
                  <c:v>45204</c:v>
                </c:pt>
                <c:pt idx="30">
                  <c:v>45205</c:v>
                </c:pt>
                <c:pt idx="31">
                  <c:v>45206</c:v>
                </c:pt>
                <c:pt idx="32">
                  <c:v>45207</c:v>
                </c:pt>
                <c:pt idx="33">
                  <c:v>45208</c:v>
                </c:pt>
                <c:pt idx="34">
                  <c:v>45209</c:v>
                </c:pt>
                <c:pt idx="35">
                  <c:v>45210</c:v>
                </c:pt>
                <c:pt idx="36">
                  <c:v>45211</c:v>
                </c:pt>
                <c:pt idx="37">
                  <c:v>45212</c:v>
                </c:pt>
                <c:pt idx="38">
                  <c:v>45213</c:v>
                </c:pt>
                <c:pt idx="39">
                  <c:v>45214</c:v>
                </c:pt>
                <c:pt idx="40">
                  <c:v>45215</c:v>
                </c:pt>
                <c:pt idx="41">
                  <c:v>45216</c:v>
                </c:pt>
                <c:pt idx="42">
                  <c:v>45217</c:v>
                </c:pt>
                <c:pt idx="43">
                  <c:v>45218</c:v>
                </c:pt>
                <c:pt idx="44">
                  <c:v>45219</c:v>
                </c:pt>
                <c:pt idx="45">
                  <c:v>45220</c:v>
                </c:pt>
                <c:pt idx="46">
                  <c:v>45221</c:v>
                </c:pt>
                <c:pt idx="47">
                  <c:v>45222</c:v>
                </c:pt>
                <c:pt idx="48">
                  <c:v>45223</c:v>
                </c:pt>
                <c:pt idx="49">
                  <c:v>45224</c:v>
                </c:pt>
                <c:pt idx="50">
                  <c:v>45225</c:v>
                </c:pt>
                <c:pt idx="51">
                  <c:v>45226</c:v>
                </c:pt>
                <c:pt idx="52">
                  <c:v>45227</c:v>
                </c:pt>
                <c:pt idx="53">
                  <c:v>45228</c:v>
                </c:pt>
                <c:pt idx="54">
                  <c:v>45229</c:v>
                </c:pt>
              </c:numCache>
            </c:numRef>
          </c:cat>
          <c:val>
            <c:numRef>
              <c:f>'Stock Fund'!$D$2:$D$57</c:f>
              <c:numCache>
                <c:formatCode>General</c:formatCode>
                <c:ptCount val="56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98702.399999999994</c:v>
                </c:pt>
                <c:pt idx="38">
                  <c:v>98702.399999999994</c:v>
                </c:pt>
                <c:pt idx="39">
                  <c:v>98702.399999999994</c:v>
                </c:pt>
                <c:pt idx="40">
                  <c:v>99745.21</c:v>
                </c:pt>
                <c:pt idx="41">
                  <c:v>99702.59</c:v>
                </c:pt>
                <c:pt idx="42">
                  <c:v>98561.02</c:v>
                </c:pt>
                <c:pt idx="43">
                  <c:v>97779.42</c:v>
                </c:pt>
                <c:pt idx="44">
                  <c:v>96622.061000000002</c:v>
                </c:pt>
                <c:pt idx="45">
                  <c:v>96622.061000000002</c:v>
                </c:pt>
                <c:pt idx="46">
                  <c:v>96622.061000000002</c:v>
                </c:pt>
                <c:pt idx="47">
                  <c:v>96558.251000000004</c:v>
                </c:pt>
                <c:pt idx="48">
                  <c:v>97327.731</c:v>
                </c:pt>
                <c:pt idx="49">
                  <c:v>96184.641000000003</c:v>
                </c:pt>
                <c:pt idx="50">
                  <c:v>94786.891000000003</c:v>
                </c:pt>
                <c:pt idx="51">
                  <c:v>94719.001000000004</c:v>
                </c:pt>
                <c:pt idx="52">
                  <c:v>94719.001000000004</c:v>
                </c:pt>
                <c:pt idx="53">
                  <c:v>94719.001000000004</c:v>
                </c:pt>
                <c:pt idx="54">
                  <c:v>96066.731</c:v>
                </c:pt>
                <c:pt idx="55">
                  <c:v>96598.721000000005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E-401F-BD5B-CA3F9F7C8EAC}"/>
            </c:ext>
          </c:extLst>
        </c:ser>
        <c:ser>
          <c:idx val="1"/>
          <c:order val="1"/>
          <c:tx>
            <c:strRef>
              <c:f>'Stock Fund'!$F$1</c:f>
              <c:strCache>
                <c:ptCount val="1"/>
                <c:pt idx="0">
                  <c:v>S&amp;P500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'Stock Fund'!$F$2:$F$56</c:f>
              <c:numCache>
                <c:formatCode>General</c:formatCode>
                <c:ptCount val="55"/>
                <c:pt idx="0">
                  <c:v>100180.92</c:v>
                </c:pt>
                <c:pt idx="1">
                  <c:v>99904.42</c:v>
                </c:pt>
                <c:pt idx="2">
                  <c:v>100027.09</c:v>
                </c:pt>
                <c:pt idx="3">
                  <c:v>100027.11</c:v>
                </c:pt>
                <c:pt idx="4">
                  <c:v>100027.13</c:v>
                </c:pt>
                <c:pt idx="5">
                  <c:v>100702.84</c:v>
                </c:pt>
                <c:pt idx="6">
                  <c:v>100158.74</c:v>
                </c:pt>
                <c:pt idx="7">
                  <c:v>100252.42</c:v>
                </c:pt>
                <c:pt idx="8">
                  <c:v>101146.67</c:v>
                </c:pt>
                <c:pt idx="9">
                  <c:v>99844.37</c:v>
                </c:pt>
                <c:pt idx="10">
                  <c:v>99844.39</c:v>
                </c:pt>
                <c:pt idx="11">
                  <c:v>99844.41</c:v>
                </c:pt>
                <c:pt idx="12">
                  <c:v>100016.14</c:v>
                </c:pt>
                <c:pt idx="13">
                  <c:v>99793.16</c:v>
                </c:pt>
                <c:pt idx="14">
                  <c:v>98849.89</c:v>
                </c:pt>
                <c:pt idx="15">
                  <c:v>97233.16</c:v>
                </c:pt>
                <c:pt idx="16">
                  <c:v>97001.26</c:v>
                </c:pt>
                <c:pt idx="17">
                  <c:v>97001.279999999999</c:v>
                </c:pt>
                <c:pt idx="18">
                  <c:v>97001.3</c:v>
                </c:pt>
                <c:pt idx="19">
                  <c:v>97402.72</c:v>
                </c:pt>
                <c:pt idx="20">
                  <c:v>95542.92</c:v>
                </c:pt>
                <c:pt idx="21">
                  <c:v>96010.614755999995</c:v>
                </c:pt>
                <c:pt idx="22">
                  <c:v>96568.184756000002</c:v>
                </c:pt>
                <c:pt idx="23">
                  <c:v>96358.614755999995</c:v>
                </c:pt>
                <c:pt idx="24">
                  <c:v>96358.664755999998</c:v>
                </c:pt>
                <c:pt idx="25">
                  <c:v>96358.714756000001</c:v>
                </c:pt>
                <c:pt idx="26">
                  <c:v>96325.314756000007</c:v>
                </c:pt>
                <c:pt idx="27">
                  <c:v>95049.804755999998</c:v>
                </c:pt>
                <c:pt idx="28">
                  <c:v>95718.854756000001</c:v>
                </c:pt>
                <c:pt idx="29">
                  <c:v>95674.304755999998</c:v>
                </c:pt>
                <c:pt idx="30">
                  <c:v>96791.584755999997</c:v>
                </c:pt>
                <c:pt idx="31">
                  <c:v>96791.634755999999</c:v>
                </c:pt>
                <c:pt idx="32">
                  <c:v>96791.684756000002</c:v>
                </c:pt>
                <c:pt idx="33">
                  <c:v>97425.054755999998</c:v>
                </c:pt>
                <c:pt idx="34">
                  <c:v>97931.314756000007</c:v>
                </c:pt>
                <c:pt idx="35">
                  <c:v>98343.914755999998</c:v>
                </c:pt>
                <c:pt idx="36">
                  <c:v>97757.474755999996</c:v>
                </c:pt>
                <c:pt idx="37">
                  <c:v>97246.854756000001</c:v>
                </c:pt>
                <c:pt idx="38">
                  <c:v>97246.904756000004</c:v>
                </c:pt>
                <c:pt idx="39">
                  <c:v>97246.954756000006</c:v>
                </c:pt>
                <c:pt idx="40">
                  <c:v>98252.734756000005</c:v>
                </c:pt>
                <c:pt idx="41">
                  <c:v>98281.774755999999</c:v>
                </c:pt>
                <c:pt idx="42">
                  <c:v>97001.804755999998</c:v>
                </c:pt>
                <c:pt idx="43">
                  <c:v>96127.694755999997</c:v>
                </c:pt>
                <c:pt idx="44">
                  <c:v>94952.534755999994</c:v>
                </c:pt>
                <c:pt idx="45">
                  <c:v>94952.584755999997</c:v>
                </c:pt>
                <c:pt idx="46">
                  <c:v>94952.634755999999</c:v>
                </c:pt>
                <c:pt idx="47">
                  <c:v>94787.664755999998</c:v>
                </c:pt>
                <c:pt idx="48">
                  <c:v>95496.854756000001</c:v>
                </c:pt>
                <c:pt idx="49">
                  <c:v>94147.754755999995</c:v>
                </c:pt>
                <c:pt idx="50">
                  <c:v>93019.424755999993</c:v>
                </c:pt>
                <c:pt idx="51">
                  <c:v>92595.774755999999</c:v>
                </c:pt>
                <c:pt idx="52">
                  <c:v>92595.824756000002</c:v>
                </c:pt>
                <c:pt idx="53">
                  <c:v>92595.874756000005</c:v>
                </c:pt>
                <c:pt idx="54">
                  <c:v>93688.624756000005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E-401F-BD5B-CA3F9F7C8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117615"/>
        <c:axId val="1725133215"/>
      </c:lineChart>
      <c:dateAx>
        <c:axId val="188311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33215"/>
        <c:crosses val="autoZero"/>
        <c:auto val="1"/>
        <c:lblOffset val="100"/>
        <c:baseTimeUnit val="days"/>
        <c:majorUnit val="3"/>
        <c:majorTimeUnit val="days"/>
      </c:dateAx>
      <c:valAx>
        <c:axId val="1725133215"/>
        <c:scaling>
          <c:orientation val="minMax"/>
          <c:max val="10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1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0</xdr:rowOff>
    </xdr:from>
    <xdr:to>
      <xdr:col>12</xdr:col>
      <xdr:colOff>495300</xdr:colOff>
      <xdr:row>12</xdr:row>
      <xdr:rowOff>182024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987C26-F591-7358-42E7-6D8243D8A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0"/>
          <a:ext cx="6315075" cy="2468024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276226</xdr:colOff>
      <xdr:row>12</xdr:row>
      <xdr:rowOff>171451</xdr:rowOff>
    </xdr:from>
    <xdr:to>
      <xdr:col>12</xdr:col>
      <xdr:colOff>466725</xdr:colOff>
      <xdr:row>19</xdr:row>
      <xdr:rowOff>128736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03489E-55DC-954C-F380-64C4E1508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1" y="2457451"/>
          <a:ext cx="6286499" cy="1290785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0</xdr:row>
      <xdr:rowOff>28576</xdr:rowOff>
    </xdr:from>
    <xdr:to>
      <xdr:col>24</xdr:col>
      <xdr:colOff>266700</xdr:colOff>
      <xdr:row>21</xdr:row>
      <xdr:rowOff>182924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6E668A-9BC1-DF62-0EF8-9BB7DF64B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9825" y="28576"/>
          <a:ext cx="7048500" cy="4154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963082</xdr:colOff>
      <xdr:row>7</xdr:row>
      <xdr:rowOff>0</xdr:rowOff>
    </xdr:from>
    <xdr:to>
      <xdr:col>17</xdr:col>
      <xdr:colOff>285749</xdr:colOff>
      <xdr:row>28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EAB75-2ABC-43CF-68A7-FA2D8760D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u.stocktrak.com/mccombstrad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workbookViewId="0">
      <selection activeCell="I23" sqref="I23"/>
    </sheetView>
  </sheetViews>
  <sheetFormatPr defaultRowHeight="15" x14ac:dyDescent="0.25"/>
  <cols>
    <col min="1" max="1" width="41.85546875" bestFit="1" customWidth="1"/>
  </cols>
  <sheetData>
    <row r="1" spans="1:1" x14ac:dyDescent="0.25">
      <c r="A1" s="10" t="s">
        <v>35</v>
      </c>
    </row>
    <row r="2" spans="1:1" x14ac:dyDescent="0.25">
      <c r="A2" t="s">
        <v>6</v>
      </c>
    </row>
    <row r="3" spans="1:1" x14ac:dyDescent="0.25">
      <c r="A3" t="s">
        <v>33</v>
      </c>
    </row>
    <row r="5" spans="1:1" x14ac:dyDescent="0.25">
      <c r="A5" s="10" t="s">
        <v>36</v>
      </c>
    </row>
    <row r="6" spans="1:1" x14ac:dyDescent="0.25">
      <c r="A6" t="s">
        <v>34</v>
      </c>
    </row>
    <row r="7" spans="1:1" x14ac:dyDescent="0.25">
      <c r="A7" t="s">
        <v>37</v>
      </c>
    </row>
    <row r="8" spans="1:1" x14ac:dyDescent="0.25">
      <c r="A8" t="s">
        <v>38</v>
      </c>
    </row>
    <row r="9" spans="1:1" x14ac:dyDescent="0.25">
      <c r="A9" t="s">
        <v>39</v>
      </c>
    </row>
    <row r="10" spans="1:1" x14ac:dyDescent="0.25">
      <c r="A10" t="s">
        <v>40</v>
      </c>
    </row>
    <row r="11" spans="1:1" x14ac:dyDescent="0.25">
      <c r="A11" t="s">
        <v>41</v>
      </c>
    </row>
    <row r="12" spans="1:1" x14ac:dyDescent="0.25">
      <c r="A12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8" spans="1:1" x14ac:dyDescent="0.25">
      <c r="A28" s="10" t="s">
        <v>53</v>
      </c>
    </row>
    <row r="29" spans="1:1" x14ac:dyDescent="0.25">
      <c r="A29" s="10" t="s">
        <v>47</v>
      </c>
    </row>
    <row r="30" spans="1:1" x14ac:dyDescent="0.25">
      <c r="A30" t="s">
        <v>49</v>
      </c>
    </row>
    <row r="31" spans="1:1" x14ac:dyDescent="0.25">
      <c r="A31" t="s">
        <v>48</v>
      </c>
    </row>
    <row r="32" spans="1:1" x14ac:dyDescent="0.25">
      <c r="A32" t="s">
        <v>50</v>
      </c>
    </row>
    <row r="33" spans="1:1" x14ac:dyDescent="0.25">
      <c r="A33" t="s">
        <v>51</v>
      </c>
    </row>
    <row r="34" spans="1:1" x14ac:dyDescent="0.25">
      <c r="A34" t="s">
        <v>52</v>
      </c>
    </row>
    <row r="36" spans="1:1" x14ac:dyDescent="0.25">
      <c r="A36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7"/>
  <sheetViews>
    <sheetView tabSelected="1" topLeftCell="A43" zoomScale="90" zoomScaleNormal="90" workbookViewId="0">
      <selection activeCell="H84" sqref="H84"/>
    </sheetView>
  </sheetViews>
  <sheetFormatPr defaultRowHeight="15" x14ac:dyDescent="0.25"/>
  <cols>
    <col min="1" max="1" width="87.140625" bestFit="1" customWidth="1"/>
    <col min="3" max="3" width="11.5703125" bestFit="1" customWidth="1"/>
    <col min="4" max="4" width="16.5703125" bestFit="1" customWidth="1"/>
    <col min="5" max="5" width="20.85546875" bestFit="1" customWidth="1"/>
    <col min="6" max="6" width="14.28515625" bestFit="1" customWidth="1"/>
    <col min="7" max="7" width="18.85546875" bestFit="1" customWidth="1"/>
    <col min="8" max="8" width="16.42578125" customWidth="1"/>
  </cols>
  <sheetData>
    <row r="1" spans="1:9" x14ac:dyDescent="0.25">
      <c r="A1" s="9" t="s">
        <v>6</v>
      </c>
      <c r="C1" s="11" t="s">
        <v>0</v>
      </c>
      <c r="D1" s="12" t="s">
        <v>13</v>
      </c>
      <c r="E1" s="12" t="s">
        <v>14</v>
      </c>
      <c r="F1" s="13" t="s">
        <v>11</v>
      </c>
      <c r="G1" s="13" t="s">
        <v>12</v>
      </c>
    </row>
    <row r="2" spans="1:9" x14ac:dyDescent="0.25">
      <c r="A2" t="s">
        <v>7</v>
      </c>
      <c r="C2" s="2">
        <v>45175</v>
      </c>
      <c r="D2">
        <v>100000</v>
      </c>
      <c r="F2">
        <v>100180.92</v>
      </c>
      <c r="I2" s="10" t="s">
        <v>16</v>
      </c>
    </row>
    <row r="3" spans="1:9" x14ac:dyDescent="0.25">
      <c r="A3" t="s">
        <v>9</v>
      </c>
      <c r="C3" s="2">
        <v>45176</v>
      </c>
      <c r="D3">
        <v>100000</v>
      </c>
      <c r="E3" s="1">
        <f>(D3-D2)/D2</f>
        <v>0</v>
      </c>
      <c r="F3">
        <v>99904.42</v>
      </c>
      <c r="G3" s="1">
        <f>(F3-F2)/F2</f>
        <v>-2.7600065960663969E-3</v>
      </c>
      <c r="I3" t="s">
        <v>15</v>
      </c>
    </row>
    <row r="4" spans="1:9" x14ac:dyDescent="0.25">
      <c r="A4" t="s">
        <v>10</v>
      </c>
      <c r="C4" s="2">
        <v>45177</v>
      </c>
      <c r="D4">
        <v>100000</v>
      </c>
      <c r="E4" s="1">
        <f t="shared" ref="E4:E5" si="0">(D4-D3)/D3</f>
        <v>0</v>
      </c>
      <c r="F4">
        <v>100027.09</v>
      </c>
      <c r="G4" s="1">
        <f t="shared" ref="G4:G56" si="1">(F4-F3)/F3</f>
        <v>1.2278736015883807E-3</v>
      </c>
    </row>
    <row r="5" spans="1:9" x14ac:dyDescent="0.25">
      <c r="A5" t="s">
        <v>8</v>
      </c>
      <c r="C5" s="2">
        <v>45178</v>
      </c>
      <c r="D5">
        <v>100000</v>
      </c>
      <c r="E5" s="1">
        <f t="shared" si="0"/>
        <v>0</v>
      </c>
      <c r="F5">
        <v>100027.11</v>
      </c>
      <c r="G5" s="1">
        <f t="shared" si="1"/>
        <v>1.9994583471412132E-7</v>
      </c>
    </row>
    <row r="6" spans="1:9" x14ac:dyDescent="0.25">
      <c r="C6" s="2">
        <v>45179</v>
      </c>
      <c r="D6">
        <v>100000</v>
      </c>
      <c r="E6" s="1">
        <f t="shared" ref="E6" si="2">(D6-D5)/D5</f>
        <v>0</v>
      </c>
      <c r="F6">
        <v>100027.13</v>
      </c>
      <c r="G6" s="1">
        <f t="shared" si="1"/>
        <v>1.9994579473579248E-7</v>
      </c>
    </row>
    <row r="7" spans="1:9" x14ac:dyDescent="0.25">
      <c r="A7" s="10" t="s">
        <v>55</v>
      </c>
      <c r="C7" s="2">
        <v>45180</v>
      </c>
      <c r="D7">
        <v>100000</v>
      </c>
      <c r="E7" s="1">
        <f t="shared" ref="E7" si="3">(D7-D6)/D6</f>
        <v>0</v>
      </c>
      <c r="F7">
        <v>100702.84</v>
      </c>
      <c r="G7" s="1">
        <f t="shared" si="1"/>
        <v>6.7552672959825177E-3</v>
      </c>
    </row>
    <row r="8" spans="1:9" x14ac:dyDescent="0.25">
      <c r="C8" s="2">
        <v>45181</v>
      </c>
      <c r="D8">
        <v>100000</v>
      </c>
      <c r="E8" s="1">
        <f t="shared" ref="E8:E9" si="4">(D8-D7)/D7</f>
        <v>0</v>
      </c>
      <c r="F8">
        <v>100158.74</v>
      </c>
      <c r="G8" s="1">
        <f t="shared" si="1"/>
        <v>-5.4030253764441134E-3</v>
      </c>
    </row>
    <row r="9" spans="1:9" x14ac:dyDescent="0.25">
      <c r="C9" s="2">
        <v>45182</v>
      </c>
      <c r="D9">
        <v>100000</v>
      </c>
      <c r="E9" s="1">
        <f t="shared" si="4"/>
        <v>0</v>
      </c>
      <c r="F9">
        <v>100252.42</v>
      </c>
      <c r="G9" s="1">
        <f t="shared" si="1"/>
        <v>9.3531528052362694E-4</v>
      </c>
    </row>
    <row r="10" spans="1:9" x14ac:dyDescent="0.25">
      <c r="C10" s="2">
        <v>45183</v>
      </c>
      <c r="D10">
        <v>100000</v>
      </c>
      <c r="E10" s="1">
        <f t="shared" ref="E10" si="5">(D10-D9)/D9</f>
        <v>0</v>
      </c>
      <c r="F10">
        <v>101146.67</v>
      </c>
      <c r="G10" s="1">
        <f t="shared" si="1"/>
        <v>8.9199841759430853E-3</v>
      </c>
    </row>
    <row r="11" spans="1:9" x14ac:dyDescent="0.25">
      <c r="C11" s="2">
        <v>45184</v>
      </c>
      <c r="D11">
        <v>100000</v>
      </c>
      <c r="E11" s="1">
        <f t="shared" ref="E11:E12" si="6">(D11-D10)/D10</f>
        <v>0</v>
      </c>
      <c r="F11">
        <v>99844.37</v>
      </c>
      <c r="G11" s="1">
        <f t="shared" si="1"/>
        <v>-1.2875362085573385E-2</v>
      </c>
    </row>
    <row r="12" spans="1:9" x14ac:dyDescent="0.25">
      <c r="C12" s="2">
        <v>45185</v>
      </c>
      <c r="D12">
        <v>100000</v>
      </c>
      <c r="E12" s="1">
        <f t="shared" si="6"/>
        <v>0</v>
      </c>
      <c r="F12">
        <v>99844.39</v>
      </c>
      <c r="G12" s="1">
        <f t="shared" si="1"/>
        <v>2.0031174520981541E-7</v>
      </c>
    </row>
    <row r="13" spans="1:9" x14ac:dyDescent="0.25">
      <c r="C13" s="2">
        <v>45186</v>
      </c>
      <c r="D13">
        <v>100000</v>
      </c>
      <c r="E13" s="1">
        <f t="shared" ref="E13" si="7">(D13-D12)/D12</f>
        <v>0</v>
      </c>
      <c r="F13">
        <v>99844.41</v>
      </c>
      <c r="G13" s="1">
        <f t="shared" si="1"/>
        <v>2.0031170508502817E-7</v>
      </c>
    </row>
    <row r="14" spans="1:9" x14ac:dyDescent="0.25">
      <c r="C14" s="2">
        <v>45187</v>
      </c>
      <c r="D14">
        <v>100000</v>
      </c>
      <c r="E14" s="1">
        <f t="shared" ref="E14:E15" si="8">(D14-D13)/D13</f>
        <v>0</v>
      </c>
      <c r="F14">
        <v>100016.14</v>
      </c>
      <c r="G14" s="1">
        <f t="shared" si="1"/>
        <v>1.7199761108308009E-3</v>
      </c>
    </row>
    <row r="15" spans="1:9" x14ac:dyDescent="0.25">
      <c r="C15" s="2">
        <v>45188</v>
      </c>
      <c r="D15">
        <v>100000</v>
      </c>
      <c r="E15" s="1">
        <f t="shared" si="8"/>
        <v>0</v>
      </c>
      <c r="F15">
        <v>99793.16</v>
      </c>
      <c r="G15" s="1">
        <f t="shared" si="1"/>
        <v>-2.2294401683567865E-3</v>
      </c>
    </row>
    <row r="16" spans="1:9" x14ac:dyDescent="0.25">
      <c r="C16" s="2">
        <v>45189</v>
      </c>
      <c r="D16">
        <v>100000</v>
      </c>
      <c r="E16" s="1">
        <f t="shared" ref="E16" si="9">(D16-D15)/D15</f>
        <v>0</v>
      </c>
      <c r="F16">
        <v>98849.89</v>
      </c>
      <c r="G16" s="1">
        <f t="shared" si="1"/>
        <v>-9.4522510360429916E-3</v>
      </c>
    </row>
    <row r="17" spans="1:7" x14ac:dyDescent="0.25">
      <c r="C17" s="2">
        <v>45190</v>
      </c>
      <c r="D17">
        <v>100000</v>
      </c>
      <c r="E17" s="1">
        <f t="shared" ref="E17:E18" si="10">(D17-D16)/D16</f>
        <v>0</v>
      </c>
      <c r="F17">
        <v>97233.16</v>
      </c>
      <c r="G17" s="1">
        <f t="shared" si="1"/>
        <v>-1.635540515017261E-2</v>
      </c>
    </row>
    <row r="18" spans="1:7" x14ac:dyDescent="0.25">
      <c r="C18" s="2">
        <v>45191</v>
      </c>
      <c r="D18">
        <v>100000</v>
      </c>
      <c r="E18" s="1">
        <f t="shared" si="10"/>
        <v>0</v>
      </c>
      <c r="F18">
        <v>97001.26</v>
      </c>
      <c r="G18" s="1">
        <f t="shared" si="1"/>
        <v>-2.3849888248001889E-3</v>
      </c>
    </row>
    <row r="19" spans="1:7" x14ac:dyDescent="0.25">
      <c r="C19" s="2">
        <v>45192</v>
      </c>
      <c r="D19">
        <v>100000</v>
      </c>
      <c r="E19" s="1">
        <f t="shared" ref="E19" si="11">(D19-D18)/D18</f>
        <v>0</v>
      </c>
      <c r="F19">
        <v>97001.279999999999</v>
      </c>
      <c r="G19" s="1">
        <f t="shared" si="1"/>
        <v>2.061828888003572E-7</v>
      </c>
    </row>
    <row r="20" spans="1:7" x14ac:dyDescent="0.25">
      <c r="C20" s="2">
        <v>45193</v>
      </c>
      <c r="D20">
        <v>100000</v>
      </c>
      <c r="E20" s="1">
        <f t="shared" ref="E20:E21" si="12">(D20-D19)/D19</f>
        <v>0</v>
      </c>
      <c r="F20">
        <v>97001.3</v>
      </c>
      <c r="G20" s="1">
        <f t="shared" si="1"/>
        <v>2.0618284628898235E-7</v>
      </c>
    </row>
    <row r="21" spans="1:7" x14ac:dyDescent="0.25">
      <c r="C21" s="2">
        <v>45194</v>
      </c>
      <c r="D21">
        <v>100000</v>
      </c>
      <c r="E21" s="1">
        <f t="shared" si="12"/>
        <v>0</v>
      </c>
      <c r="F21">
        <v>97402.72</v>
      </c>
      <c r="G21" s="1">
        <f t="shared" si="1"/>
        <v>4.1382950537776119E-3</v>
      </c>
    </row>
    <row r="22" spans="1:7" x14ac:dyDescent="0.25">
      <c r="C22" s="2">
        <v>45195</v>
      </c>
      <c r="D22">
        <v>100000</v>
      </c>
      <c r="E22" s="1">
        <f t="shared" ref="E22" si="13">(D22-D21)/D21</f>
        <v>0</v>
      </c>
      <c r="F22">
        <v>95542.92</v>
      </c>
      <c r="G22" s="1">
        <f t="shared" si="1"/>
        <v>-1.9093922633782741E-2</v>
      </c>
    </row>
    <row r="23" spans="1:7" x14ac:dyDescent="0.25">
      <c r="C23" s="2">
        <v>45196</v>
      </c>
      <c r="D23">
        <v>100000</v>
      </c>
      <c r="E23" s="1">
        <f t="shared" ref="E23:E24" si="14">(D23-D22)/D22</f>
        <v>0</v>
      </c>
      <c r="F23">
        <v>96010.614755999995</v>
      </c>
      <c r="G23" s="1">
        <f t="shared" si="1"/>
        <v>4.8951272998564114E-3</v>
      </c>
    </row>
    <row r="24" spans="1:7" x14ac:dyDescent="0.25">
      <c r="C24" s="2">
        <v>45197</v>
      </c>
      <c r="D24">
        <v>100000</v>
      </c>
      <c r="E24" s="1">
        <f t="shared" si="14"/>
        <v>0</v>
      </c>
      <c r="F24">
        <v>96568.184756000002</v>
      </c>
      <c r="G24" s="1">
        <f t="shared" si="1"/>
        <v>5.8073787092917531E-3</v>
      </c>
    </row>
    <row r="25" spans="1:7" x14ac:dyDescent="0.25">
      <c r="C25" s="2">
        <v>45198</v>
      </c>
      <c r="D25">
        <v>100000</v>
      </c>
      <c r="E25" s="1">
        <f t="shared" ref="E25" si="15">(D25-D24)/D24</f>
        <v>0</v>
      </c>
      <c r="F25">
        <v>96358.614755999995</v>
      </c>
      <c r="G25" s="1">
        <f t="shared" si="1"/>
        <v>-2.1701764460989926E-3</v>
      </c>
    </row>
    <row r="26" spans="1:7" x14ac:dyDescent="0.25">
      <c r="C26" s="2">
        <v>45199</v>
      </c>
      <c r="D26">
        <v>100000</v>
      </c>
      <c r="E26" s="1">
        <f t="shared" ref="E26:E27" si="16">(D26-D25)/D25</f>
        <v>0</v>
      </c>
      <c r="F26">
        <v>96358.664755999998</v>
      </c>
      <c r="G26" s="1">
        <f t="shared" si="1"/>
        <v>5.188949647057583E-7</v>
      </c>
    </row>
    <row r="27" spans="1:7" x14ac:dyDescent="0.25">
      <c r="C27" s="2">
        <v>45200</v>
      </c>
      <c r="D27">
        <v>100000</v>
      </c>
      <c r="E27" s="1">
        <f t="shared" si="16"/>
        <v>0</v>
      </c>
      <c r="F27">
        <v>96358.714756000001</v>
      </c>
      <c r="G27" s="1">
        <f t="shared" si="1"/>
        <v>5.1889469545391367E-7</v>
      </c>
    </row>
    <row r="28" spans="1:7" x14ac:dyDescent="0.25">
      <c r="C28" s="2">
        <v>45201</v>
      </c>
      <c r="D28">
        <v>100000</v>
      </c>
      <c r="E28" s="1">
        <f t="shared" ref="E28" si="17">(D28-D27)/D27</f>
        <v>0</v>
      </c>
      <c r="F28">
        <v>96325.314756000007</v>
      </c>
      <c r="G28" s="1">
        <f t="shared" si="1"/>
        <v>-3.466214766829323E-4</v>
      </c>
    </row>
    <row r="29" spans="1:7" x14ac:dyDescent="0.25">
      <c r="C29" s="2">
        <v>45202</v>
      </c>
      <c r="D29">
        <v>100000</v>
      </c>
      <c r="E29" s="1">
        <f t="shared" ref="E29:E30" si="18">(D29-D28)/D28</f>
        <v>0</v>
      </c>
      <c r="F29">
        <v>95049.804755999998</v>
      </c>
      <c r="G29" s="1">
        <f t="shared" si="1"/>
        <v>-1.324169044483251E-2</v>
      </c>
    </row>
    <row r="30" spans="1:7" x14ac:dyDescent="0.25">
      <c r="A30" t="s">
        <v>26</v>
      </c>
      <c r="C30" s="2">
        <v>45203</v>
      </c>
      <c r="D30">
        <v>100000</v>
      </c>
      <c r="E30" s="1">
        <f t="shared" si="18"/>
        <v>0</v>
      </c>
      <c r="F30">
        <v>95718.854756000001</v>
      </c>
      <c r="G30" s="1">
        <f t="shared" si="1"/>
        <v>7.0389413394115283E-3</v>
      </c>
    </row>
    <row r="31" spans="1:7" x14ac:dyDescent="0.25">
      <c r="C31" s="2">
        <v>45204</v>
      </c>
      <c r="D31">
        <v>100000</v>
      </c>
      <c r="E31" s="1">
        <f t="shared" ref="E31" si="19">(D31-D30)/D30</f>
        <v>0</v>
      </c>
      <c r="F31">
        <v>95674.304755999998</v>
      </c>
      <c r="G31" s="1">
        <f t="shared" si="1"/>
        <v>-4.6542554352083234E-4</v>
      </c>
    </row>
    <row r="32" spans="1:7" x14ac:dyDescent="0.25">
      <c r="C32" s="2">
        <v>45205</v>
      </c>
      <c r="D32">
        <v>100000</v>
      </c>
      <c r="E32" s="1">
        <f t="shared" ref="E32:E33" si="20">(D32-D31)/D31</f>
        <v>0</v>
      </c>
      <c r="F32">
        <v>96791.584755999997</v>
      </c>
      <c r="G32" s="1">
        <f t="shared" si="1"/>
        <v>1.1677952642032982E-2</v>
      </c>
    </row>
    <row r="33" spans="3:7" x14ac:dyDescent="0.25">
      <c r="C33" s="2">
        <v>45206</v>
      </c>
      <c r="D33">
        <v>100000</v>
      </c>
      <c r="E33" s="1">
        <f t="shared" si="20"/>
        <v>0</v>
      </c>
      <c r="F33">
        <v>96791.634755999999</v>
      </c>
      <c r="G33" s="1">
        <f t="shared" si="1"/>
        <v>5.16573833654593E-7</v>
      </c>
    </row>
    <row r="34" spans="3:7" x14ac:dyDescent="0.25">
      <c r="C34" s="2">
        <v>45207</v>
      </c>
      <c r="D34">
        <v>100000</v>
      </c>
      <c r="E34" s="1">
        <f t="shared" ref="E34" si="21">(D34-D33)/D33</f>
        <v>0</v>
      </c>
      <c r="F34">
        <v>96791.684756000002</v>
      </c>
      <c r="G34" s="1">
        <f t="shared" si="1"/>
        <v>5.1657356680620521E-7</v>
      </c>
    </row>
    <row r="35" spans="3:7" x14ac:dyDescent="0.25">
      <c r="C35" s="2">
        <v>45208</v>
      </c>
      <c r="D35">
        <v>100000</v>
      </c>
      <c r="E35" s="1">
        <f t="shared" ref="E35:E36" si="22">(D35-D34)/D34</f>
        <v>0</v>
      </c>
      <c r="F35">
        <v>97425.054755999998</v>
      </c>
      <c r="G35" s="1">
        <f t="shared" si="1"/>
        <v>6.5436406195082111E-3</v>
      </c>
    </row>
    <row r="36" spans="3:7" x14ac:dyDescent="0.25">
      <c r="C36" s="2">
        <v>45209</v>
      </c>
      <c r="D36">
        <v>100000</v>
      </c>
      <c r="E36" s="1">
        <f t="shared" si="22"/>
        <v>0</v>
      </c>
      <c r="F36">
        <v>97931.314756000007</v>
      </c>
      <c r="G36" s="1">
        <f t="shared" si="1"/>
        <v>5.1964045723960029E-3</v>
      </c>
    </row>
    <row r="37" spans="3:7" x14ac:dyDescent="0.25">
      <c r="C37" s="2">
        <v>45210</v>
      </c>
      <c r="D37">
        <v>100000</v>
      </c>
      <c r="E37" s="1">
        <f t="shared" ref="E37" si="23">(D37-D36)/D36</f>
        <v>0</v>
      </c>
      <c r="F37">
        <v>98343.914755999998</v>
      </c>
      <c r="G37" s="1">
        <f t="shared" si="1"/>
        <v>4.2131569562606358E-3</v>
      </c>
    </row>
    <row r="38" spans="3:7" x14ac:dyDescent="0.25">
      <c r="C38" s="2">
        <v>45211</v>
      </c>
      <c r="D38">
        <v>100000</v>
      </c>
      <c r="E38" s="1">
        <f t="shared" ref="E38:E39" si="24">(D38-D37)/D37</f>
        <v>0</v>
      </c>
      <c r="F38">
        <v>97757.474755999996</v>
      </c>
      <c r="G38" s="1">
        <f t="shared" si="1"/>
        <v>-5.9631549288536269E-3</v>
      </c>
    </row>
    <row r="39" spans="3:7" x14ac:dyDescent="0.25">
      <c r="C39" s="2">
        <v>45212</v>
      </c>
      <c r="D39">
        <v>98702.399999999994</v>
      </c>
      <c r="E39" s="1">
        <f t="shared" si="24"/>
        <v>-1.2976000000000059E-2</v>
      </c>
      <c r="F39">
        <v>97246.854756000001</v>
      </c>
      <c r="G39" s="1">
        <f t="shared" si="1"/>
        <v>-5.2233345969143431E-3</v>
      </c>
    </row>
    <row r="40" spans="3:7" x14ac:dyDescent="0.25">
      <c r="C40" s="2">
        <v>45213</v>
      </c>
      <c r="D40">
        <v>98702.399999999994</v>
      </c>
      <c r="E40" s="1">
        <f t="shared" ref="E40" si="25">(D40-D39)/D39</f>
        <v>0</v>
      </c>
      <c r="F40">
        <v>97246.904756000004</v>
      </c>
      <c r="G40" s="1">
        <f t="shared" si="1"/>
        <v>5.1415544624414141E-7</v>
      </c>
    </row>
    <row r="41" spans="3:7" x14ac:dyDescent="0.25">
      <c r="C41" s="2">
        <v>45214</v>
      </c>
      <c r="D41">
        <v>98702.399999999994</v>
      </c>
      <c r="E41" s="1">
        <f t="shared" ref="E41:E42" si="26">(D41-D40)/D40</f>
        <v>0</v>
      </c>
      <c r="F41">
        <v>97246.954756000006</v>
      </c>
      <c r="G41" s="1">
        <f t="shared" si="1"/>
        <v>5.1415518188845438E-7</v>
      </c>
    </row>
    <row r="42" spans="3:7" x14ac:dyDescent="0.25">
      <c r="C42" s="2">
        <v>45215</v>
      </c>
      <c r="D42">
        <v>99745.21</v>
      </c>
      <c r="E42" s="1">
        <f t="shared" si="26"/>
        <v>1.0565193956783344E-2</v>
      </c>
      <c r="F42">
        <v>98252.734756000005</v>
      </c>
      <c r="G42" s="1">
        <f t="shared" si="1"/>
        <v>1.0342534658525578E-2</v>
      </c>
    </row>
    <row r="43" spans="3:7" x14ac:dyDescent="0.25">
      <c r="C43" s="2">
        <v>45216</v>
      </c>
      <c r="D43">
        <v>99702.59</v>
      </c>
      <c r="E43" s="1">
        <f t="shared" ref="E43" si="27">(D43-D42)/D42</f>
        <v>-4.2728868885042094E-4</v>
      </c>
      <c r="F43">
        <v>98281.774755999999</v>
      </c>
      <c r="G43" s="1">
        <f t="shared" si="1"/>
        <v>2.9556429215035372E-4</v>
      </c>
    </row>
    <row r="44" spans="3:7" x14ac:dyDescent="0.25">
      <c r="C44" s="2">
        <v>45217</v>
      </c>
      <c r="D44">
        <v>98561.02</v>
      </c>
      <c r="E44" s="1">
        <f t="shared" ref="E44:E45" si="28">(D44-D43)/D43</f>
        <v>-1.1449752709533348E-2</v>
      </c>
      <c r="F44">
        <v>97001.804755999998</v>
      </c>
      <c r="G44" s="1">
        <f t="shared" si="1"/>
        <v>-1.3023472593751268E-2</v>
      </c>
    </row>
    <row r="45" spans="3:7" x14ac:dyDescent="0.25">
      <c r="C45" s="2">
        <v>45218</v>
      </c>
      <c r="D45">
        <v>97779.42</v>
      </c>
      <c r="E45" s="1">
        <f t="shared" si="28"/>
        <v>-7.9301127362521803E-3</v>
      </c>
      <c r="F45">
        <v>96127.694755999997</v>
      </c>
      <c r="G45" s="1">
        <f t="shared" si="1"/>
        <v>-9.0112756375899591E-3</v>
      </c>
    </row>
    <row r="46" spans="3:7" x14ac:dyDescent="0.25">
      <c r="C46" s="2">
        <v>45219</v>
      </c>
      <c r="D46">
        <v>96622.061000000002</v>
      </c>
      <c r="E46" s="1">
        <f t="shared" ref="E46" si="29">(D46-D45)/D45</f>
        <v>-1.1836427338186264E-2</v>
      </c>
      <c r="F46">
        <v>94952.534755999994</v>
      </c>
      <c r="G46" s="1">
        <f t="shared" si="1"/>
        <v>-1.222498888569939E-2</v>
      </c>
    </row>
    <row r="47" spans="3:7" x14ac:dyDescent="0.25">
      <c r="C47" s="2">
        <v>45220</v>
      </c>
      <c r="D47">
        <v>96622.061000000002</v>
      </c>
      <c r="E47" s="1">
        <f t="shared" ref="E47:E48" si="30">(D47-D46)/D46</f>
        <v>0</v>
      </c>
      <c r="F47">
        <v>94952.584755999997</v>
      </c>
      <c r="G47" s="1">
        <f t="shared" si="1"/>
        <v>5.2657888629719721E-7</v>
      </c>
    </row>
    <row r="48" spans="3:7" x14ac:dyDescent="0.25">
      <c r="C48" s="2">
        <v>45221</v>
      </c>
      <c r="D48">
        <v>96622.061000000002</v>
      </c>
      <c r="E48" s="1">
        <f t="shared" si="30"/>
        <v>0</v>
      </c>
      <c r="F48">
        <v>94952.634755999999</v>
      </c>
      <c r="G48" s="1">
        <f t="shared" si="1"/>
        <v>5.2657860901201969E-7</v>
      </c>
    </row>
    <row r="49" spans="1:7" x14ac:dyDescent="0.25">
      <c r="B49" s="1"/>
      <c r="C49" s="2">
        <v>45222</v>
      </c>
      <c r="D49">
        <v>96558.251000000004</v>
      </c>
      <c r="E49" s="1">
        <f t="shared" ref="E49" si="31">(D49-D48)/D48</f>
        <v>-6.6040818566266842E-4</v>
      </c>
      <c r="F49">
        <v>94787.664755999998</v>
      </c>
      <c r="G49" s="1">
        <f t="shared" si="1"/>
        <v>-1.7373925475993894E-3</v>
      </c>
    </row>
    <row r="50" spans="1:7" x14ac:dyDescent="0.25">
      <c r="C50" s="2">
        <v>45223</v>
      </c>
      <c r="D50">
        <v>97327.731</v>
      </c>
      <c r="E50" s="1">
        <f t="shared" ref="E50:E51" si="32">(D50-D49)/D49</f>
        <v>7.9690755790511984E-3</v>
      </c>
      <c r="F50">
        <v>95496.854756000001</v>
      </c>
      <c r="G50" s="1">
        <f t="shared" si="1"/>
        <v>7.4818807048953181E-3</v>
      </c>
    </row>
    <row r="51" spans="1:7" x14ac:dyDescent="0.25">
      <c r="C51" s="2">
        <v>45224</v>
      </c>
      <c r="D51">
        <v>96184.641000000003</v>
      </c>
      <c r="E51" s="1">
        <f t="shared" si="32"/>
        <v>-1.174475134943808E-2</v>
      </c>
      <c r="F51">
        <v>94147.754755999995</v>
      </c>
      <c r="G51" s="1">
        <f t="shared" si="1"/>
        <v>-1.4127166841746093E-2</v>
      </c>
    </row>
    <row r="52" spans="1:7" x14ac:dyDescent="0.25">
      <c r="C52" s="2">
        <v>45225</v>
      </c>
      <c r="D52">
        <v>94786.891000000003</v>
      </c>
      <c r="E52" s="1">
        <f t="shared" ref="E52" si="33">(D52-D51)/D51</f>
        <v>-1.4531945905999689E-2</v>
      </c>
      <c r="F52">
        <v>93019.424755999993</v>
      </c>
      <c r="G52" s="1">
        <f t="shared" si="1"/>
        <v>-1.1984672421814646E-2</v>
      </c>
    </row>
    <row r="53" spans="1:7" x14ac:dyDescent="0.25">
      <c r="C53" s="2">
        <v>45226</v>
      </c>
      <c r="D53">
        <v>94719.001000000004</v>
      </c>
      <c r="E53" s="1">
        <f t="shared" ref="E53:E54" si="34">(D53-D52)/D52</f>
        <v>-7.1623828235910193E-4</v>
      </c>
      <c r="F53">
        <v>92595.774755999999</v>
      </c>
      <c r="G53" s="1">
        <f t="shared" si="1"/>
        <v>-4.5544250688635615E-3</v>
      </c>
    </row>
    <row r="54" spans="1:7" x14ac:dyDescent="0.25">
      <c r="C54" s="2">
        <v>45227</v>
      </c>
      <c r="D54">
        <v>94719.001000000004</v>
      </c>
      <c r="E54" s="1">
        <f t="shared" si="34"/>
        <v>0</v>
      </c>
      <c r="F54">
        <v>92595.824756000002</v>
      </c>
      <c r="G54" s="1">
        <f t="shared" si="1"/>
        <v>5.3998144229221963E-7</v>
      </c>
    </row>
    <row r="55" spans="1:7" x14ac:dyDescent="0.25">
      <c r="C55" s="2">
        <v>45228</v>
      </c>
      <c r="D55">
        <v>94719.001000000004</v>
      </c>
      <c r="E55" s="1">
        <f t="shared" ref="E55" si="35">(D55-D54)/D54</f>
        <v>0</v>
      </c>
      <c r="F55">
        <v>92595.874756000005</v>
      </c>
      <c r="G55" s="1">
        <f t="shared" si="1"/>
        <v>5.3998115071241912E-7</v>
      </c>
    </row>
    <row r="56" spans="1:7" x14ac:dyDescent="0.25">
      <c r="C56" s="2">
        <v>45229</v>
      </c>
      <c r="D56">
        <v>96066.731</v>
      </c>
      <c r="E56" s="1">
        <f t="shared" ref="E56" si="36">(D56-D55)/D55</f>
        <v>1.4228718480677345E-2</v>
      </c>
      <c r="F56">
        <v>93688.624756000005</v>
      </c>
      <c r="G56" s="1">
        <f t="shared" si="1"/>
        <v>1.1801281675663335E-2</v>
      </c>
    </row>
    <row r="57" spans="1:7" x14ac:dyDescent="0.25">
      <c r="C57" s="3"/>
      <c r="D57">
        <v>96598.721000000005</v>
      </c>
    </row>
    <row r="59" spans="1:7" x14ac:dyDescent="0.25">
      <c r="E59" s="8" t="s">
        <v>17</v>
      </c>
      <c r="G59" s="8" t="s">
        <v>18</v>
      </c>
    </row>
    <row r="60" spans="1:7" x14ac:dyDescent="0.25">
      <c r="E60" s="4">
        <f>AVERAGE(E3:E56)</f>
        <v>-7.316655033290727E-4</v>
      </c>
      <c r="F60" s="2"/>
      <c r="G60" s="4">
        <f>AVERAGE(G3:G56)</f>
        <v>-1.2153922049625318E-3</v>
      </c>
    </row>
    <row r="61" spans="1:7" x14ac:dyDescent="0.25">
      <c r="A61" t="s">
        <v>4</v>
      </c>
      <c r="E61" s="4">
        <f>E60*252/4</f>
        <v>-4.609492670973158E-2</v>
      </c>
      <c r="F61" s="2"/>
      <c r="G61" s="4">
        <f>G60*252/4</f>
        <v>-7.6569708912639506E-2</v>
      </c>
    </row>
    <row r="62" spans="1:7" x14ac:dyDescent="0.25">
      <c r="A62" t="s">
        <v>19</v>
      </c>
      <c r="E62" s="4">
        <f>STDEV(E3:E56)</f>
        <v>4.7610592638912125E-3</v>
      </c>
      <c r="G62" s="4">
        <f>STDEV(G3:G56)</f>
        <v>7.0664186450797514E-3</v>
      </c>
    </row>
    <row r="63" spans="1:7" x14ac:dyDescent="0.25">
      <c r="A63" t="s">
        <v>3</v>
      </c>
      <c r="E63" s="4">
        <f>E62*(252/4)^0.5</f>
        <v>3.7789736368489174E-2</v>
      </c>
      <c r="G63" s="4">
        <f>G62*(252/4)^0.5</f>
        <v>5.6087959184253064E-2</v>
      </c>
    </row>
    <row r="64" spans="1:7" x14ac:dyDescent="0.25">
      <c r="A64" t="s">
        <v>20</v>
      </c>
      <c r="E64" s="5"/>
      <c r="G64" s="5"/>
    </row>
    <row r="66" spans="1:9" x14ac:dyDescent="0.25">
      <c r="A66" t="s">
        <v>1</v>
      </c>
      <c r="C66" t="s">
        <v>56</v>
      </c>
      <c r="G66" s="6">
        <f>SLOPE(E3:E56,G3:G56)</f>
        <v>0.40287283483337499</v>
      </c>
      <c r="I66" t="s">
        <v>25</v>
      </c>
    </row>
    <row r="67" spans="1:9" x14ac:dyDescent="0.25">
      <c r="A67" t="s">
        <v>2</v>
      </c>
      <c r="C67" t="s">
        <v>57</v>
      </c>
      <c r="G67" s="6">
        <f>RSQ(E3:E56,G3:G56)</f>
        <v>0.35754237509617598</v>
      </c>
      <c r="I67" t="s">
        <v>27</v>
      </c>
    </row>
    <row r="69" spans="1:9" x14ac:dyDescent="0.25">
      <c r="I69" t="s">
        <v>28</v>
      </c>
    </row>
    <row r="70" spans="1:9" x14ac:dyDescent="0.25">
      <c r="A70" t="s">
        <v>21</v>
      </c>
      <c r="E70" s="1">
        <v>1.2500000000000001E-2</v>
      </c>
      <c r="G70" s="1">
        <v>1.2500000000000001E-2</v>
      </c>
      <c r="I70" t="s">
        <v>29</v>
      </c>
    </row>
    <row r="71" spans="1:9" x14ac:dyDescent="0.25">
      <c r="A71" t="s">
        <v>5</v>
      </c>
      <c r="E71" s="6">
        <f>(E61-E70)/E63</f>
        <v>-1.5505513491380358</v>
      </c>
      <c r="G71" s="6">
        <f>(G61-G70)/G63</f>
        <v>-1.5880361883027152</v>
      </c>
      <c r="I71" s="10" t="s">
        <v>60</v>
      </c>
    </row>
    <row r="73" spans="1:9" x14ac:dyDescent="0.25">
      <c r="A73" t="s">
        <v>22</v>
      </c>
      <c r="G73" s="7">
        <f>E61</f>
        <v>-4.609492670973158E-2</v>
      </c>
      <c r="I73" t="s">
        <v>30</v>
      </c>
    </row>
    <row r="74" spans="1:9" x14ac:dyDescent="0.25">
      <c r="A74" t="s">
        <v>23</v>
      </c>
      <c r="G74" s="4">
        <f>G70+G66*(G61-G70)</f>
        <v>-2.33837661274186E-2</v>
      </c>
      <c r="I74" t="s">
        <v>31</v>
      </c>
    </row>
    <row r="75" spans="1:9" x14ac:dyDescent="0.25">
      <c r="A75" t="s">
        <v>24</v>
      </c>
      <c r="G75" s="7">
        <f>G73-G74</f>
        <v>-2.271116058231298E-2</v>
      </c>
      <c r="I75" t="s">
        <v>32</v>
      </c>
    </row>
    <row r="76" spans="1:9" x14ac:dyDescent="0.25">
      <c r="I76" s="10" t="s">
        <v>58</v>
      </c>
    </row>
    <row r="77" spans="1:9" x14ac:dyDescent="0.25">
      <c r="I77" s="10" t="s">
        <v>59</v>
      </c>
    </row>
  </sheetData>
  <hyperlinks>
    <hyperlink ref="A1" r:id="rId1" xr:uid="{00000000-0004-0000-01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 Screenshots</vt:lpstr>
      <vt:lpstr>Stock Fund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Kamm, Kelly L</dc:creator>
  <cp:lastModifiedBy>Angati, Jahnavi</cp:lastModifiedBy>
  <dcterms:created xsi:type="dcterms:W3CDTF">2019-03-07T19:46:46Z</dcterms:created>
  <dcterms:modified xsi:type="dcterms:W3CDTF">2023-11-01T15:12:48Z</dcterms:modified>
</cp:coreProperties>
</file>