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hnaviangati/Downloads/MSBA/Fall 2023/Marketing Analytics/Homework/HW3/"/>
    </mc:Choice>
  </mc:AlternateContent>
  <xr:revisionPtr revIDLastSave="0" documentId="13_ncr:1_{E8BDC876-29AA-4B4D-A513-70ADA0EBBB85}" xr6:coauthVersionLast="47" xr6:coauthVersionMax="47" xr10:uidLastSave="{00000000-0000-0000-0000-000000000000}"/>
  <bookViews>
    <workbookView xWindow="0" yWindow="780" windowWidth="34200" windowHeight="20020" activeTab="6" xr2:uid="{00000000-000D-0000-FFFF-FFFF00000000}"/>
  </bookViews>
  <sheets>
    <sheet name="Apple Data" sheetId="2" r:id="rId1"/>
    <sheet name="Part 1 Question 1" sheetId="3" r:id="rId2"/>
    <sheet name="Part 1 Question 2" sheetId="5" r:id="rId3"/>
    <sheet name="Part 2 Question 1" sheetId="6" r:id="rId4"/>
    <sheet name="Part 2 Question 2 Initial" sheetId="9" r:id="rId5"/>
    <sheet name="Part 2 Question 2 Forecasts" sheetId="10" r:id="rId6"/>
    <sheet name="Part 2 Question 3" sheetId="11" r:id="rId7"/>
  </sheets>
  <externalReferences>
    <externalReference r:id="rId8"/>
  </externalReferences>
  <definedNames>
    <definedName name="solver_adj" localSheetId="3" hidden="1">'Part 2 Question 1'!$A$2</definedName>
    <definedName name="solver_adj" localSheetId="5" hidden="1">'Part 2 Question 2 Forecasts'!$D$3:$F$3</definedName>
    <definedName name="solver_adj" localSheetId="4" hidden="1">'Part 2 Question 2 Initial'!$B$3:$G$3</definedName>
    <definedName name="solver_cvg" localSheetId="3" hidden="1">0.0001</definedName>
    <definedName name="solver_cvg" localSheetId="5" hidden="1">0.0001</definedName>
    <definedName name="solver_cvg" localSheetId="4" hidden="1">0.0001</definedName>
    <definedName name="solver_drv" localSheetId="3" hidden="1">1</definedName>
    <definedName name="solver_drv" localSheetId="5" hidden="1">1</definedName>
    <definedName name="solver_drv" localSheetId="4" hidden="1">2</definedName>
    <definedName name="solver_eng" localSheetId="3" hidden="1">1</definedName>
    <definedName name="solver_eng" localSheetId="5" hidden="1">1</definedName>
    <definedName name="solver_eng" localSheetId="4" hidden="1">1</definedName>
    <definedName name="solver_itr" localSheetId="3" hidden="1">2147483647</definedName>
    <definedName name="solver_itr" localSheetId="5" hidden="1">2147483647</definedName>
    <definedName name="solver_itr" localSheetId="4" hidden="1">2147483647</definedName>
    <definedName name="solver_lhs1" localSheetId="3" hidden="1">'Part 2 Question 1'!$A$2</definedName>
    <definedName name="solver_lhs1" localSheetId="5" hidden="1">'Part 2 Question 2 Forecasts'!$D$3:$F$3</definedName>
    <definedName name="solver_lhs1" localSheetId="4" hidden="1">'Part 2 Question 2 Initial'!$J$3</definedName>
    <definedName name="solver_lhs2" localSheetId="3" hidden="1">'Part 2 Question 1'!$A$2</definedName>
    <definedName name="solver_lhs2" localSheetId="5" hidden="1">'Part 2 Question 2 Forecasts'!$D$3:$F$3</definedName>
    <definedName name="solver_lin" localSheetId="3" hidden="1">2</definedName>
    <definedName name="solver_lin" localSheetId="5" hidden="1">2</definedName>
    <definedName name="solver_lin" localSheetId="4" hidden="1">2</definedName>
    <definedName name="solver_mip" localSheetId="3" hidden="1">2147483647</definedName>
    <definedName name="solver_mip" localSheetId="5" hidden="1">2147483647</definedName>
    <definedName name="solver_mip" localSheetId="4" hidden="1">2147483647</definedName>
    <definedName name="solver_mni" localSheetId="3" hidden="1">30</definedName>
    <definedName name="solver_mni" localSheetId="5" hidden="1">30</definedName>
    <definedName name="solver_mni" localSheetId="4" hidden="1">30</definedName>
    <definedName name="solver_mrt" localSheetId="3" hidden="1">0.075</definedName>
    <definedName name="solver_mrt" localSheetId="5" hidden="1">0.075</definedName>
    <definedName name="solver_mrt" localSheetId="4" hidden="1">0.075</definedName>
    <definedName name="solver_msl" localSheetId="3" hidden="1">2</definedName>
    <definedName name="solver_msl" localSheetId="5" hidden="1">2</definedName>
    <definedName name="solver_msl" localSheetId="4" hidden="1">2</definedName>
    <definedName name="solver_neg" localSheetId="3" hidden="1">1</definedName>
    <definedName name="solver_neg" localSheetId="5" hidden="1">2</definedName>
    <definedName name="solver_neg" localSheetId="4" hidden="1">2</definedName>
    <definedName name="solver_nod" localSheetId="3" hidden="1">2147483647</definedName>
    <definedName name="solver_nod" localSheetId="5" hidden="1">2147483647</definedName>
    <definedName name="solver_nod" localSheetId="4" hidden="1">2147483647</definedName>
    <definedName name="solver_num" localSheetId="3" hidden="1">2</definedName>
    <definedName name="solver_num" localSheetId="5" hidden="1">2</definedName>
    <definedName name="solver_num" localSheetId="4" hidden="1">1</definedName>
    <definedName name="solver_opt" localSheetId="3" hidden="1">'Part 2 Question 1'!$B$2</definedName>
    <definedName name="solver_opt" localSheetId="5" hidden="1">'Part 2 Question 2 Forecasts'!$G$3</definedName>
    <definedName name="solver_opt" localSheetId="4" hidden="1">'Part 2 Question 2 Initial'!$M$3</definedName>
    <definedName name="solver_pre" localSheetId="3" hidden="1">0.000001</definedName>
    <definedName name="solver_pre" localSheetId="5" hidden="1">0.000001</definedName>
    <definedName name="solver_pre" localSheetId="4" hidden="1">0.000001</definedName>
    <definedName name="solver_rbv" localSheetId="3" hidden="1">1</definedName>
    <definedName name="solver_rbv" localSheetId="5" hidden="1">1</definedName>
    <definedName name="solver_rbv" localSheetId="4" hidden="1">2</definedName>
    <definedName name="solver_rel1" localSheetId="3" hidden="1">1</definedName>
    <definedName name="solver_rel1" localSheetId="5" hidden="1">1</definedName>
    <definedName name="solver_rel1" localSheetId="4" hidden="1">2</definedName>
    <definedName name="solver_rel2" localSheetId="3" hidden="1">3</definedName>
    <definedName name="solver_rel2" localSheetId="5" hidden="1">3</definedName>
    <definedName name="solver_rhs1" localSheetId="3" hidden="1">1</definedName>
    <definedName name="solver_rhs1" localSheetId="5" hidden="1">1</definedName>
    <definedName name="solver_rhs1" localSheetId="4" hidden="1">0</definedName>
    <definedName name="solver_rhs2" localSheetId="3" hidden="1">0</definedName>
    <definedName name="solver_rhs2" localSheetId="5" hidden="1">0</definedName>
    <definedName name="solver_rlx" localSheetId="3" hidden="1">1</definedName>
    <definedName name="solver_rlx" localSheetId="5" hidden="1">2</definedName>
    <definedName name="solver_rlx" localSheetId="4" hidden="1">2</definedName>
    <definedName name="solver_rsd" localSheetId="3" hidden="1">0</definedName>
    <definedName name="solver_rsd" localSheetId="5" hidden="1">0</definedName>
    <definedName name="solver_rsd" localSheetId="4" hidden="1">0</definedName>
    <definedName name="solver_scl" localSheetId="3" hidden="1">2</definedName>
    <definedName name="solver_scl" localSheetId="5" hidden="1">1</definedName>
    <definedName name="solver_scl" localSheetId="4" hidden="1">2</definedName>
    <definedName name="solver_sho" localSheetId="3" hidden="1">2</definedName>
    <definedName name="solver_sho" localSheetId="5" hidden="1">2</definedName>
    <definedName name="solver_sho" localSheetId="4" hidden="1">2</definedName>
    <definedName name="solver_ssz" localSheetId="3" hidden="1">100</definedName>
    <definedName name="solver_ssz" localSheetId="5" hidden="1">100</definedName>
    <definedName name="solver_ssz" localSheetId="4" hidden="1">100</definedName>
    <definedName name="solver_tim" localSheetId="3" hidden="1">2147483647</definedName>
    <definedName name="solver_tim" localSheetId="5" hidden="1">2147483647</definedName>
    <definedName name="solver_tim" localSheetId="4" hidden="1">2147483647</definedName>
    <definedName name="solver_tol" localSheetId="3" hidden="1">0.01</definedName>
    <definedName name="solver_tol" localSheetId="5" hidden="1">0.01</definedName>
    <definedName name="solver_tol" localSheetId="4" hidden="1">0.01</definedName>
    <definedName name="solver_typ" localSheetId="3" hidden="1">2</definedName>
    <definedName name="solver_typ" localSheetId="5" hidden="1">2</definedName>
    <definedName name="solver_typ" localSheetId="4" hidden="1">2</definedName>
    <definedName name="solver_val" localSheetId="3" hidden="1">0</definedName>
    <definedName name="solver_val" localSheetId="5" hidden="1">0</definedName>
    <definedName name="solver_val" localSheetId="4" hidden="1">0</definedName>
    <definedName name="solver_ver" localSheetId="3" hidden="1">2</definedName>
    <definedName name="solver_ver" localSheetId="5" hidden="1">2</definedName>
    <definedName name="solver_ver" localSheetId="4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1" l="1"/>
  <c r="F13" i="11"/>
  <c r="E13" i="11"/>
  <c r="D13" i="11"/>
  <c r="G14" i="11" s="1"/>
  <c r="F13" i="10" a="1"/>
  <c r="F13" i="10" s="1"/>
  <c r="F12" i="10" a="1"/>
  <c r="F12" i="10" s="1"/>
  <c r="F11" i="10" a="1"/>
  <c r="F11" i="10" s="1"/>
  <c r="F10" i="10" a="1"/>
  <c r="F10" i="10" s="1"/>
  <c r="F9" i="10" a="1"/>
  <c r="F9" i="10" s="1"/>
  <c r="D13" i="10" s="1"/>
  <c r="E13" i="10"/>
  <c r="J3" i="9"/>
  <c r="H7" i="9"/>
  <c r="I7" i="9" s="1"/>
  <c r="J7" i="9" s="1"/>
  <c r="H8" i="9"/>
  <c r="I8" i="9" s="1"/>
  <c r="J8" i="9" s="1"/>
  <c r="H9" i="9"/>
  <c r="I9" i="9" s="1"/>
  <c r="J9" i="9" s="1"/>
  <c r="H10" i="9"/>
  <c r="I10" i="9" s="1"/>
  <c r="J10" i="9" s="1"/>
  <c r="H11" i="9"/>
  <c r="I11" i="9" s="1"/>
  <c r="J11" i="9" s="1"/>
  <c r="H12" i="9"/>
  <c r="I12" i="9" s="1"/>
  <c r="J12" i="9" s="1"/>
  <c r="H13" i="9"/>
  <c r="I13" i="9" s="1"/>
  <c r="J13" i="9" s="1"/>
  <c r="H14" i="9"/>
  <c r="I14" i="9" s="1"/>
  <c r="J14" i="9" s="1"/>
  <c r="G109" i="6"/>
  <c r="F6" i="6"/>
  <c r="G6" i="6" s="1"/>
  <c r="E9" i="6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G7" i="6"/>
  <c r="G8" i="6"/>
  <c r="E14" i="11" l="1"/>
  <c r="D15" i="11" s="1"/>
  <c r="F14" i="11"/>
  <c r="G14" i="10"/>
  <c r="H14" i="10" s="1"/>
  <c r="I14" i="10" s="1"/>
  <c r="D14" i="10"/>
  <c r="M3" i="9"/>
  <c r="F15" i="11" l="1"/>
  <c r="E15" i="11"/>
  <c r="G16" i="11"/>
  <c r="D16" i="11"/>
  <c r="G15" i="11"/>
  <c r="F14" i="10"/>
  <c r="E14" i="10"/>
  <c r="F16" i="11" l="1"/>
  <c r="E16" i="11"/>
  <c r="G17" i="11" s="1"/>
  <c r="G15" i="10"/>
  <c r="H15" i="10" s="1"/>
  <c r="I15" i="10" s="1"/>
  <c r="D15" i="10"/>
  <c r="D17" i="11" l="1"/>
  <c r="F15" i="10"/>
  <c r="E15" i="10"/>
  <c r="G16" i="10" s="1"/>
  <c r="H16" i="10" s="1"/>
  <c r="I16" i="10" s="1"/>
  <c r="D16" i="10"/>
  <c r="F17" i="11" l="1"/>
  <c r="E17" i="11"/>
  <c r="G18" i="11"/>
  <c r="D18" i="11"/>
  <c r="E16" i="10"/>
  <c r="D17" i="10" s="1"/>
  <c r="F16" i="10"/>
  <c r="G17" i="10"/>
  <c r="H17" i="10" s="1"/>
  <c r="I17" i="10" s="1"/>
  <c r="F18" i="11" l="1"/>
  <c r="E18" i="11"/>
  <c r="G19" i="11" s="1"/>
  <c r="E17" i="10"/>
  <c r="G18" i="10" s="1"/>
  <c r="H18" i="10" s="1"/>
  <c r="I18" i="10" s="1"/>
  <c r="F17" i="10"/>
  <c r="D18" i="10"/>
  <c r="D19" i="11" l="1"/>
  <c r="E18" i="10"/>
  <c r="F18" i="10"/>
  <c r="G19" i="10"/>
  <c r="H19" i="10" s="1"/>
  <c r="I19" i="10" s="1"/>
  <c r="D19" i="10"/>
  <c r="F19" i="11" l="1"/>
  <c r="E19" i="11"/>
  <c r="G20" i="11"/>
  <c r="D20" i="11"/>
  <c r="E19" i="10"/>
  <c r="G20" i="10" s="1"/>
  <c r="H20" i="10" s="1"/>
  <c r="I20" i="10" s="1"/>
  <c r="F19" i="10"/>
  <c r="D20" i="10"/>
  <c r="F20" i="11" l="1"/>
  <c r="E20" i="11"/>
  <c r="G21" i="11" s="1"/>
  <c r="D21" i="11"/>
  <c r="F20" i="10"/>
  <c r="E20" i="10"/>
  <c r="G21" i="10" s="1"/>
  <c r="H21" i="10" s="1"/>
  <c r="I21" i="10" s="1"/>
  <c r="F21" i="11" l="1"/>
  <c r="E21" i="11"/>
  <c r="G22" i="11"/>
  <c r="D22" i="11"/>
  <c r="D21" i="10"/>
  <c r="F21" i="10" s="1"/>
  <c r="E21" i="10"/>
  <c r="G22" i="10" s="1"/>
  <c r="H22" i="10" s="1"/>
  <c r="I22" i="10" s="1"/>
  <c r="F22" i="11" l="1"/>
  <c r="E22" i="11"/>
  <c r="G23" i="11" s="1"/>
  <c r="D22" i="10"/>
  <c r="F22" i="10"/>
  <c r="E22" i="10"/>
  <c r="D23" i="11" l="1"/>
  <c r="G23" i="10"/>
  <c r="H23" i="10" s="1"/>
  <c r="I23" i="10" s="1"/>
  <c r="D23" i="10"/>
  <c r="F23" i="11" l="1"/>
  <c r="E23" i="11"/>
  <c r="G24" i="11"/>
  <c r="D24" i="11"/>
  <c r="F23" i="10"/>
  <c r="E23" i="10"/>
  <c r="G24" i="10" s="1"/>
  <c r="H24" i="10" s="1"/>
  <c r="I24" i="10" s="1"/>
  <c r="F24" i="11" l="1"/>
  <c r="E24" i="11"/>
  <c r="G25" i="11" s="1"/>
  <c r="D25" i="11"/>
  <c r="D24" i="10"/>
  <c r="F25" i="11" l="1"/>
  <c r="E25" i="11"/>
  <c r="G26" i="11"/>
  <c r="D26" i="11"/>
  <c r="F24" i="10"/>
  <c r="E24" i="10"/>
  <c r="G25" i="10" s="1"/>
  <c r="H25" i="10" s="1"/>
  <c r="I25" i="10" s="1"/>
  <c r="F26" i="11" l="1"/>
  <c r="E26" i="11"/>
  <c r="G27" i="11" s="1"/>
  <c r="D27" i="11"/>
  <c r="D25" i="10"/>
  <c r="F27" i="11" l="1"/>
  <c r="E27" i="11"/>
  <c r="G28" i="11"/>
  <c r="D28" i="11"/>
  <c r="E25" i="10"/>
  <c r="G26" i="10" s="1"/>
  <c r="H26" i="10" s="1"/>
  <c r="I26" i="10" s="1"/>
  <c r="F25" i="10"/>
  <c r="D26" i="10"/>
  <c r="F28" i="11" l="1"/>
  <c r="E28" i="11"/>
  <c r="G29" i="11" s="1"/>
  <c r="D29" i="11"/>
  <c r="E26" i="10"/>
  <c r="F26" i="10"/>
  <c r="G27" i="10"/>
  <c r="H27" i="10" s="1"/>
  <c r="I27" i="10" s="1"/>
  <c r="D27" i="10"/>
  <c r="F29" i="11" l="1"/>
  <c r="E29" i="11"/>
  <c r="G30" i="11"/>
  <c r="D30" i="11"/>
  <c r="E27" i="10"/>
  <c r="G28" i="10" s="1"/>
  <c r="H28" i="10" s="1"/>
  <c r="I28" i="10" s="1"/>
  <c r="D28" i="10"/>
  <c r="F27" i="10"/>
  <c r="F30" i="11" l="1"/>
  <c r="E30" i="11"/>
  <c r="G31" i="11" s="1"/>
  <c r="D31" i="11"/>
  <c r="F28" i="10"/>
  <c r="E28" i="10"/>
  <c r="G29" i="10" s="1"/>
  <c r="H29" i="10" s="1"/>
  <c r="I29" i="10" s="1"/>
  <c r="D29" i="10"/>
  <c r="F31" i="11" l="1"/>
  <c r="E31" i="11"/>
  <c r="G32" i="11"/>
  <c r="D32" i="11"/>
  <c r="E29" i="10"/>
  <c r="G30" i="10" s="1"/>
  <c r="H30" i="10" s="1"/>
  <c r="I30" i="10" s="1"/>
  <c r="F29" i="10"/>
  <c r="D30" i="10"/>
  <c r="F32" i="11" l="1"/>
  <c r="E32" i="11"/>
  <c r="G33" i="11" s="1"/>
  <c r="D33" i="11"/>
  <c r="E30" i="10"/>
  <c r="G31" i="10" s="1"/>
  <c r="H31" i="10" s="1"/>
  <c r="I31" i="10" s="1"/>
  <c r="F30" i="10"/>
  <c r="D31" i="10"/>
  <c r="F33" i="11" l="1"/>
  <c r="E33" i="11"/>
  <c r="G34" i="11"/>
  <c r="D34" i="11"/>
  <c r="E31" i="10"/>
  <c r="G32" i="10" s="1"/>
  <c r="H32" i="10" s="1"/>
  <c r="I32" i="10" s="1"/>
  <c r="F31" i="10"/>
  <c r="D32" i="10"/>
  <c r="F34" i="11" l="1"/>
  <c r="E34" i="11"/>
  <c r="G35" i="11" s="1"/>
  <c r="D35" i="11"/>
  <c r="E32" i="10"/>
  <c r="G33" i="10" s="1"/>
  <c r="H33" i="10" s="1"/>
  <c r="I33" i="10" s="1"/>
  <c r="F32" i="10"/>
  <c r="D33" i="10"/>
  <c r="F35" i="11" l="1"/>
  <c r="E35" i="11"/>
  <c r="G36" i="11"/>
  <c r="D36" i="11"/>
  <c r="E33" i="10"/>
  <c r="G34" i="10" s="1"/>
  <c r="H34" i="10" s="1"/>
  <c r="I34" i="10" s="1"/>
  <c r="F33" i="10"/>
  <c r="F36" i="11" l="1"/>
  <c r="E36" i="11"/>
  <c r="G37" i="11" s="1"/>
  <c r="D37" i="11"/>
  <c r="D34" i="10"/>
  <c r="F37" i="11" l="1"/>
  <c r="E37" i="11"/>
  <c r="G38" i="11"/>
  <c r="D38" i="11"/>
  <c r="F34" i="10"/>
  <c r="E34" i="10"/>
  <c r="G35" i="10" s="1"/>
  <c r="H35" i="10" s="1"/>
  <c r="I35" i="10" s="1"/>
  <c r="F38" i="11" l="1"/>
  <c r="E38" i="11"/>
  <c r="G39" i="11" s="1"/>
  <c r="D39" i="11"/>
  <c r="D35" i="10"/>
  <c r="E35" i="10" s="1"/>
  <c r="F35" i="10"/>
  <c r="F39" i="11" l="1"/>
  <c r="E39" i="11"/>
  <c r="G40" i="11"/>
  <c r="D40" i="11"/>
  <c r="G36" i="10"/>
  <c r="H36" i="10" s="1"/>
  <c r="I36" i="10" s="1"/>
  <c r="D36" i="10"/>
  <c r="F36" i="10"/>
  <c r="E36" i="10"/>
  <c r="G37" i="10" s="1"/>
  <c r="H37" i="10" s="1"/>
  <c r="I37" i="10" s="1"/>
  <c r="D37" i="10"/>
  <c r="F40" i="11" l="1"/>
  <c r="E40" i="11"/>
  <c r="G41" i="11" s="1"/>
  <c r="D41" i="11"/>
  <c r="F37" i="10"/>
  <c r="E37" i="10"/>
  <c r="G38" i="10" s="1"/>
  <c r="H38" i="10" s="1"/>
  <c r="I38" i="10" s="1"/>
  <c r="D38" i="10"/>
  <c r="F41" i="11" l="1"/>
  <c r="E41" i="11"/>
  <c r="G42" i="11"/>
  <c r="D42" i="11"/>
  <c r="F38" i="10"/>
  <c r="E38" i="10"/>
  <c r="G39" i="10" s="1"/>
  <c r="H39" i="10" s="1"/>
  <c r="I39" i="10" s="1"/>
  <c r="F42" i="11" l="1"/>
  <c r="E42" i="11"/>
  <c r="G43" i="11" s="1"/>
  <c r="D43" i="11"/>
  <c r="D39" i="10"/>
  <c r="F39" i="10"/>
  <c r="E39" i="10"/>
  <c r="G40" i="10" s="1"/>
  <c r="H40" i="10" s="1"/>
  <c r="I40" i="10" s="1"/>
  <c r="D40" i="10"/>
  <c r="F43" i="11" l="1"/>
  <c r="E43" i="11"/>
  <c r="G44" i="11"/>
  <c r="D44" i="11"/>
  <c r="E40" i="10"/>
  <c r="G41" i="10" s="1"/>
  <c r="H41" i="10" s="1"/>
  <c r="I41" i="10" s="1"/>
  <c r="F40" i="10"/>
  <c r="D41" i="10"/>
  <c r="F44" i="11" l="1"/>
  <c r="E44" i="11"/>
  <c r="G45" i="11" s="1"/>
  <c r="D45" i="11"/>
  <c r="F41" i="10"/>
  <c r="E41" i="10"/>
  <c r="G42" i="10" s="1"/>
  <c r="H42" i="10" s="1"/>
  <c r="I42" i="10" s="1"/>
  <c r="F45" i="11" l="1"/>
  <c r="E45" i="11"/>
  <c r="G46" i="11" s="1"/>
  <c r="D46" i="11"/>
  <c r="D42" i="10"/>
  <c r="E42" i="10"/>
  <c r="F42" i="10"/>
  <c r="G43" i="10"/>
  <c r="H43" i="10" s="1"/>
  <c r="I43" i="10" s="1"/>
  <c r="D43" i="10"/>
  <c r="F46" i="11" l="1"/>
  <c r="E46" i="11"/>
  <c r="G47" i="11" s="1"/>
  <c r="D47" i="11"/>
  <c r="F43" i="10"/>
  <c r="E43" i="10"/>
  <c r="G44" i="10" s="1"/>
  <c r="H44" i="10" s="1"/>
  <c r="I44" i="10" s="1"/>
  <c r="D44" i="10"/>
  <c r="F47" i="11" l="1"/>
  <c r="E47" i="11"/>
  <c r="G48" i="11"/>
  <c r="D48" i="11"/>
  <c r="E44" i="10"/>
  <c r="G45" i="10" s="1"/>
  <c r="H45" i="10" s="1"/>
  <c r="I45" i="10" s="1"/>
  <c r="F44" i="10"/>
  <c r="F48" i="11" l="1"/>
  <c r="E48" i="11"/>
  <c r="G49" i="11" s="1"/>
  <c r="D45" i="10"/>
  <c r="E45" i="10"/>
  <c r="G46" i="10" s="1"/>
  <c r="H46" i="10" s="1"/>
  <c r="I46" i="10" s="1"/>
  <c r="F45" i="10"/>
  <c r="D46" i="10"/>
  <c r="D49" i="11" l="1"/>
  <c r="E46" i="10"/>
  <c r="G47" i="10" s="1"/>
  <c r="H47" i="10" s="1"/>
  <c r="I47" i="10" s="1"/>
  <c r="F46" i="10"/>
  <c r="D47" i="10"/>
  <c r="F49" i="11" l="1"/>
  <c r="E49" i="11"/>
  <c r="G50" i="11"/>
  <c r="D50" i="11"/>
  <c r="E47" i="10"/>
  <c r="G48" i="10" s="1"/>
  <c r="H48" i="10" s="1"/>
  <c r="I48" i="10" s="1"/>
  <c r="F47" i="10"/>
  <c r="F50" i="11" l="1"/>
  <c r="E50" i="11"/>
  <c r="G51" i="11" s="1"/>
  <c r="D51" i="11"/>
  <c r="D48" i="10"/>
  <c r="F48" i="10"/>
  <c r="E48" i="10"/>
  <c r="G49" i="10" s="1"/>
  <c r="H49" i="10" s="1"/>
  <c r="I49" i="10" s="1"/>
  <c r="D49" i="10"/>
  <c r="F51" i="11" l="1"/>
  <c r="E51" i="11"/>
  <c r="G52" i="11"/>
  <c r="D52" i="11"/>
  <c r="F49" i="10"/>
  <c r="E49" i="10"/>
  <c r="G50" i="10" s="1"/>
  <c r="H50" i="10" s="1"/>
  <c r="I50" i="10" s="1"/>
  <c r="F52" i="11" l="1"/>
  <c r="E52" i="11"/>
  <c r="G53" i="11" s="1"/>
  <c r="D53" i="11"/>
  <c r="D50" i="10"/>
  <c r="F50" i="10"/>
  <c r="E50" i="10"/>
  <c r="G51" i="10" s="1"/>
  <c r="H51" i="10" s="1"/>
  <c r="I51" i="10" s="1"/>
  <c r="D51" i="10"/>
  <c r="F53" i="11" l="1"/>
  <c r="E53" i="11"/>
  <c r="G54" i="11"/>
  <c r="D54" i="11"/>
  <c r="E51" i="10"/>
  <c r="G52" i="10" s="1"/>
  <c r="H52" i="10" s="1"/>
  <c r="I52" i="10" s="1"/>
  <c r="F51" i="10"/>
  <c r="F54" i="11" l="1"/>
  <c r="E54" i="11"/>
  <c r="G55" i="11" s="1"/>
  <c r="D55" i="11"/>
  <c r="D52" i="10"/>
  <c r="F55" i="11" l="1"/>
  <c r="E55" i="11"/>
  <c r="G56" i="11"/>
  <c r="D56" i="11"/>
  <c r="E52" i="10"/>
  <c r="G53" i="10" s="1"/>
  <c r="H53" i="10" s="1"/>
  <c r="I53" i="10" s="1"/>
  <c r="F52" i="10"/>
  <c r="F56" i="11" l="1"/>
  <c r="E56" i="11"/>
  <c r="G57" i="11" s="1"/>
  <c r="D53" i="10"/>
  <c r="D57" i="11" l="1"/>
  <c r="E53" i="10"/>
  <c r="G54" i="10" s="1"/>
  <c r="H54" i="10" s="1"/>
  <c r="I54" i="10" s="1"/>
  <c r="F53" i="10"/>
  <c r="D54" i="10"/>
  <c r="F57" i="11" l="1"/>
  <c r="E57" i="11"/>
  <c r="G58" i="11" s="1"/>
  <c r="D58" i="11"/>
  <c r="E54" i="10"/>
  <c r="G55" i="10" s="1"/>
  <c r="H55" i="10" s="1"/>
  <c r="I55" i="10" s="1"/>
  <c r="F54" i="10"/>
  <c r="D55" i="10"/>
  <c r="F58" i="11" l="1"/>
  <c r="E58" i="11"/>
  <c r="G59" i="11" s="1"/>
  <c r="D59" i="11"/>
  <c r="E55" i="10"/>
  <c r="G56" i="10" s="1"/>
  <c r="H56" i="10" s="1"/>
  <c r="I56" i="10" s="1"/>
  <c r="F55" i="10"/>
  <c r="D56" i="10"/>
  <c r="F59" i="11" l="1"/>
  <c r="E59" i="11"/>
  <c r="G60" i="11" s="1"/>
  <c r="D60" i="11"/>
  <c r="F56" i="10"/>
  <c r="E56" i="10"/>
  <c r="G57" i="10" s="1"/>
  <c r="H57" i="10" s="1"/>
  <c r="I57" i="10" s="1"/>
  <c r="F60" i="11" l="1"/>
  <c r="E60" i="11"/>
  <c r="G61" i="11" s="1"/>
  <c r="D61" i="11"/>
  <c r="D57" i="10"/>
  <c r="F61" i="11" l="1"/>
  <c r="E61" i="11"/>
  <c r="G62" i="11"/>
  <c r="D62" i="11"/>
  <c r="E57" i="10"/>
  <c r="G58" i="10" s="1"/>
  <c r="H58" i="10" s="1"/>
  <c r="I58" i="10" s="1"/>
  <c r="F57" i="10"/>
  <c r="D58" i="10"/>
  <c r="F62" i="11" l="1"/>
  <c r="E62" i="11"/>
  <c r="G63" i="11" s="1"/>
  <c r="D63" i="11"/>
  <c r="E58" i="10"/>
  <c r="G59" i="10"/>
  <c r="H59" i="10" s="1"/>
  <c r="I59" i="10" s="1"/>
  <c r="F58" i="10"/>
  <c r="D59" i="10"/>
  <c r="F63" i="11" l="1"/>
  <c r="E63" i="11"/>
  <c r="G64" i="11"/>
  <c r="D64" i="11"/>
  <c r="E59" i="10"/>
  <c r="G60" i="10" s="1"/>
  <c r="H60" i="10" s="1"/>
  <c r="I60" i="10" s="1"/>
  <c r="F59" i="10"/>
  <c r="D60" i="10"/>
  <c r="F64" i="11" l="1"/>
  <c r="E64" i="11"/>
  <c r="G65" i="11" s="1"/>
  <c r="D65" i="11"/>
  <c r="F60" i="10"/>
  <c r="E60" i="10"/>
  <c r="G61" i="10" s="1"/>
  <c r="H61" i="10" s="1"/>
  <c r="I61" i="10" s="1"/>
  <c r="F65" i="11" l="1"/>
  <c r="E65" i="11"/>
  <c r="G66" i="11"/>
  <c r="D66" i="11"/>
  <c r="D61" i="10"/>
  <c r="F61" i="10"/>
  <c r="E61" i="10"/>
  <c r="G62" i="10" s="1"/>
  <c r="H62" i="10" s="1"/>
  <c r="I62" i="10" s="1"/>
  <c r="D62" i="10"/>
  <c r="F66" i="11" l="1"/>
  <c r="E66" i="11"/>
  <c r="G67" i="11" s="1"/>
  <c r="D67" i="11"/>
  <c r="F62" i="10"/>
  <c r="E62" i="10"/>
  <c r="G63" i="10" s="1"/>
  <c r="H63" i="10" s="1"/>
  <c r="I63" i="10" s="1"/>
  <c r="D63" i="10"/>
  <c r="F67" i="11" l="1"/>
  <c r="E67" i="11"/>
  <c r="G68" i="11" s="1"/>
  <c r="E63" i="10"/>
  <c r="G64" i="10" s="1"/>
  <c r="H64" i="10" s="1"/>
  <c r="I64" i="10" s="1"/>
  <c r="F63" i="10"/>
  <c r="D68" i="11" l="1"/>
  <c r="D64" i="10"/>
  <c r="F64" i="10"/>
  <c r="E64" i="10"/>
  <c r="G65" i="10" s="1"/>
  <c r="H65" i="10" s="1"/>
  <c r="I65" i="10" s="1"/>
  <c r="F68" i="11" l="1"/>
  <c r="E68" i="11"/>
  <c r="G69" i="11" s="1"/>
  <c r="D69" i="11"/>
  <c r="D65" i="10"/>
  <c r="F69" i="11" l="1"/>
  <c r="E69" i="11"/>
  <c r="G70" i="11" s="1"/>
  <c r="D70" i="11"/>
  <c r="E65" i="10"/>
  <c r="G66" i="10" s="1"/>
  <c r="H66" i="10" s="1"/>
  <c r="I66" i="10" s="1"/>
  <c r="F65" i="10"/>
  <c r="D66" i="10"/>
  <c r="F70" i="11" l="1"/>
  <c r="E70" i="11"/>
  <c r="G71" i="11" s="1"/>
  <c r="D71" i="11"/>
  <c r="F66" i="10"/>
  <c r="E66" i="10"/>
  <c r="G67" i="10"/>
  <c r="H67" i="10" s="1"/>
  <c r="I67" i="10" s="1"/>
  <c r="D67" i="10"/>
  <c r="F71" i="11" l="1"/>
  <c r="E71" i="11"/>
  <c r="G72" i="11"/>
  <c r="D72" i="11"/>
  <c r="E67" i="10"/>
  <c r="G68" i="10" s="1"/>
  <c r="H68" i="10" s="1"/>
  <c r="I68" i="10" s="1"/>
  <c r="F67" i="10"/>
  <c r="D68" i="10"/>
  <c r="F72" i="11" l="1"/>
  <c r="E72" i="11"/>
  <c r="G73" i="11" s="1"/>
  <c r="D73" i="11"/>
  <c r="F68" i="10"/>
  <c r="E68" i="10"/>
  <c r="G69" i="10" s="1"/>
  <c r="H69" i="10" s="1"/>
  <c r="I69" i="10" s="1"/>
  <c r="D69" i="10"/>
  <c r="F73" i="11" l="1"/>
  <c r="E73" i="11"/>
  <c r="G74" i="11"/>
  <c r="D74" i="11"/>
  <c r="E69" i="10"/>
  <c r="G70" i="10" s="1"/>
  <c r="H70" i="10" s="1"/>
  <c r="I70" i="10" s="1"/>
  <c r="F69" i="10"/>
  <c r="D70" i="10"/>
  <c r="F74" i="11" l="1"/>
  <c r="E74" i="11"/>
  <c r="G75" i="11" s="1"/>
  <c r="D75" i="11"/>
  <c r="E70" i="10"/>
  <c r="G71" i="10" s="1"/>
  <c r="H71" i="10" s="1"/>
  <c r="I71" i="10" s="1"/>
  <c r="F70" i="10"/>
  <c r="D71" i="10"/>
  <c r="F75" i="11" l="1"/>
  <c r="E75" i="11"/>
  <c r="G76" i="11"/>
  <c r="D76" i="11"/>
  <c r="E71" i="10"/>
  <c r="G72" i="10" s="1"/>
  <c r="H72" i="10" s="1"/>
  <c r="I72" i="10" s="1"/>
  <c r="F71" i="10"/>
  <c r="D72" i="10"/>
  <c r="F76" i="11" l="1"/>
  <c r="E76" i="11"/>
  <c r="G77" i="11" s="1"/>
  <c r="D77" i="11"/>
  <c r="E72" i="10"/>
  <c r="G73" i="10" s="1"/>
  <c r="H73" i="10" s="1"/>
  <c r="I73" i="10" s="1"/>
  <c r="F72" i="10"/>
  <c r="D73" i="10"/>
  <c r="F77" i="11" l="1"/>
  <c r="E77" i="11"/>
  <c r="G78" i="11"/>
  <c r="D78" i="11"/>
  <c r="E73" i="10"/>
  <c r="G74" i="10" s="1"/>
  <c r="H74" i="10" s="1"/>
  <c r="I74" i="10" s="1"/>
  <c r="F73" i="10"/>
  <c r="D74" i="10"/>
  <c r="F78" i="11" l="1"/>
  <c r="E78" i="11"/>
  <c r="G79" i="11" s="1"/>
  <c r="F74" i="10"/>
  <c r="E74" i="10"/>
  <c r="G75" i="10" s="1"/>
  <c r="H75" i="10" s="1"/>
  <c r="I75" i="10" s="1"/>
  <c r="D79" i="11" l="1"/>
  <c r="D75" i="10"/>
  <c r="E75" i="10"/>
  <c r="G76" i="10" s="1"/>
  <c r="H76" i="10" s="1"/>
  <c r="I76" i="10" s="1"/>
  <c r="F75" i="10"/>
  <c r="D76" i="10"/>
  <c r="F79" i="11" l="1"/>
  <c r="E79" i="11"/>
  <c r="G80" i="11"/>
  <c r="D80" i="11"/>
  <c r="E76" i="10"/>
  <c r="G77" i="10" s="1"/>
  <c r="H77" i="10" s="1"/>
  <c r="I77" i="10" s="1"/>
  <c r="F76" i="10"/>
  <c r="D77" i="10"/>
  <c r="F80" i="11" l="1"/>
  <c r="E80" i="11"/>
  <c r="G81" i="11" s="1"/>
  <c r="E77" i="10"/>
  <c r="G78" i="10" s="1"/>
  <c r="H78" i="10" s="1"/>
  <c r="I78" i="10" s="1"/>
  <c r="F77" i="10"/>
  <c r="D78" i="10"/>
  <c r="D81" i="11" l="1"/>
  <c r="F78" i="10"/>
  <c r="E78" i="10"/>
  <c r="G79" i="10" s="1"/>
  <c r="H79" i="10" s="1"/>
  <c r="I79" i="10" s="1"/>
  <c r="D79" i="10"/>
  <c r="F81" i="11" l="1"/>
  <c r="E81" i="11"/>
  <c r="G82" i="11"/>
  <c r="D82" i="11"/>
  <c r="E79" i="10"/>
  <c r="G80" i="10" s="1"/>
  <c r="H80" i="10" s="1"/>
  <c r="I80" i="10" s="1"/>
  <c r="F79" i="10"/>
  <c r="D80" i="10"/>
  <c r="F82" i="11" l="1"/>
  <c r="E82" i="11"/>
  <c r="G83" i="11" s="1"/>
  <c r="D83" i="11"/>
  <c r="F80" i="10"/>
  <c r="E80" i="10"/>
  <c r="G81" i="10" s="1"/>
  <c r="H81" i="10" s="1"/>
  <c r="I81" i="10" s="1"/>
  <c r="F83" i="11" l="1"/>
  <c r="E83" i="11"/>
  <c r="G84" i="11"/>
  <c r="D84" i="11"/>
  <c r="D81" i="10"/>
  <c r="E81" i="10" s="1"/>
  <c r="F81" i="10"/>
  <c r="F84" i="11" l="1"/>
  <c r="E84" i="11"/>
  <c r="G85" i="11" s="1"/>
  <c r="D85" i="11"/>
  <c r="G82" i="10"/>
  <c r="H82" i="10" s="1"/>
  <c r="I82" i="10" s="1"/>
  <c r="D82" i="10"/>
  <c r="E82" i="10"/>
  <c r="G83" i="10"/>
  <c r="H83" i="10" s="1"/>
  <c r="I83" i="10" s="1"/>
  <c r="F82" i="10"/>
  <c r="D83" i="10"/>
  <c r="F85" i="11" l="1"/>
  <c r="E85" i="11"/>
  <c r="G86" i="11" s="1"/>
  <c r="D86" i="11"/>
  <c r="F83" i="10"/>
  <c r="E83" i="10"/>
  <c r="G84" i="10" s="1"/>
  <c r="H84" i="10" s="1"/>
  <c r="I84" i="10" s="1"/>
  <c r="G87" i="11" l="1"/>
  <c r="F86" i="11"/>
  <c r="E86" i="11"/>
  <c r="D87" i="11" s="1"/>
  <c r="D84" i="10"/>
  <c r="F87" i="11" l="1"/>
  <c r="E87" i="11"/>
  <c r="G88" i="11"/>
  <c r="D88" i="11"/>
  <c r="E84" i="10"/>
  <c r="G85" i="10" s="1"/>
  <c r="H85" i="10" s="1"/>
  <c r="I85" i="10" s="1"/>
  <c r="F84" i="10"/>
  <c r="D85" i="10"/>
  <c r="F88" i="11" l="1"/>
  <c r="E88" i="11"/>
  <c r="G89" i="11" s="1"/>
  <c r="D89" i="11"/>
  <c r="F85" i="10"/>
  <c r="E85" i="10"/>
  <c r="G86" i="10" s="1"/>
  <c r="H86" i="10" s="1"/>
  <c r="I86" i="10" s="1"/>
  <c r="D86" i="10"/>
  <c r="F89" i="11" l="1"/>
  <c r="E89" i="11"/>
  <c r="G90" i="11"/>
  <c r="D90" i="11"/>
  <c r="F86" i="10"/>
  <c r="E86" i="10"/>
  <c r="G87" i="10" s="1"/>
  <c r="H87" i="10" s="1"/>
  <c r="I87" i="10" s="1"/>
  <c r="D87" i="10"/>
  <c r="F90" i="11" l="1"/>
  <c r="E90" i="11"/>
  <c r="G91" i="11" s="1"/>
  <c r="D91" i="11"/>
  <c r="F87" i="10"/>
  <c r="E87" i="10"/>
  <c r="G88" i="10" s="1"/>
  <c r="H88" i="10" s="1"/>
  <c r="I88" i="10" s="1"/>
  <c r="F91" i="11" l="1"/>
  <c r="E91" i="11"/>
  <c r="G92" i="11" s="1"/>
  <c r="D88" i="10"/>
  <c r="F88" i="10"/>
  <c r="E88" i="10"/>
  <c r="G89" i="10" s="1"/>
  <c r="H89" i="10" s="1"/>
  <c r="I89" i="10" s="1"/>
  <c r="D89" i="10"/>
  <c r="D92" i="11" l="1"/>
  <c r="E89" i="10"/>
  <c r="G90" i="10" s="1"/>
  <c r="H90" i="10" s="1"/>
  <c r="I90" i="10" s="1"/>
  <c r="F89" i="10"/>
  <c r="F92" i="11" l="1"/>
  <c r="E92" i="11"/>
  <c r="G93" i="11" s="1"/>
  <c r="D93" i="11"/>
  <c r="D90" i="10"/>
  <c r="F93" i="11" l="1"/>
  <c r="E93" i="11"/>
  <c r="G94" i="11"/>
  <c r="D94" i="11"/>
  <c r="F90" i="10"/>
  <c r="E90" i="10"/>
  <c r="G91" i="10" s="1"/>
  <c r="H91" i="10" s="1"/>
  <c r="I91" i="10" s="1"/>
  <c r="D91" i="10"/>
  <c r="F94" i="11" l="1"/>
  <c r="E94" i="11"/>
  <c r="G95" i="11" s="1"/>
  <c r="D95" i="11"/>
  <c r="F91" i="10"/>
  <c r="E91" i="10"/>
  <c r="G92" i="10" s="1"/>
  <c r="H92" i="10" s="1"/>
  <c r="I92" i="10" s="1"/>
  <c r="F95" i="11" l="1"/>
  <c r="E95" i="11"/>
  <c r="G96" i="11"/>
  <c r="D96" i="11"/>
  <c r="D92" i="10"/>
  <c r="F96" i="11" l="1"/>
  <c r="E96" i="11"/>
  <c r="G97" i="11" s="1"/>
  <c r="D97" i="11"/>
  <c r="F92" i="10"/>
  <c r="E92" i="10"/>
  <c r="G93" i="10" s="1"/>
  <c r="H93" i="10" s="1"/>
  <c r="I93" i="10" s="1"/>
  <c r="D93" i="10"/>
  <c r="F97" i="11" l="1"/>
  <c r="E97" i="11"/>
  <c r="G98" i="11"/>
  <c r="D98" i="11"/>
  <c r="E93" i="10"/>
  <c r="G94" i="10" s="1"/>
  <c r="H94" i="10" s="1"/>
  <c r="I94" i="10" s="1"/>
  <c r="F93" i="10"/>
  <c r="D94" i="10"/>
  <c r="F98" i="11" l="1"/>
  <c r="E98" i="11"/>
  <c r="G99" i="11" s="1"/>
  <c r="E94" i="10"/>
  <c r="G95" i="10" s="1"/>
  <c r="H95" i="10" s="1"/>
  <c r="I95" i="10" s="1"/>
  <c r="F94" i="10"/>
  <c r="D95" i="10"/>
  <c r="D99" i="11" l="1"/>
  <c r="E95" i="10"/>
  <c r="G96" i="10" s="1"/>
  <c r="H96" i="10" s="1"/>
  <c r="I96" i="10" s="1"/>
  <c r="F95" i="10"/>
  <c r="F99" i="11" l="1"/>
  <c r="E99" i="11"/>
  <c r="G100" i="11"/>
  <c r="D100" i="11"/>
  <c r="D96" i="10"/>
  <c r="F96" i="10"/>
  <c r="E96" i="10"/>
  <c r="G97" i="10" s="1"/>
  <c r="H97" i="10" s="1"/>
  <c r="I97" i="10" s="1"/>
  <c r="D97" i="10"/>
  <c r="F100" i="11" l="1"/>
  <c r="E100" i="11"/>
  <c r="G101" i="11" s="1"/>
  <c r="F97" i="10"/>
  <c r="E97" i="10"/>
  <c r="G98" i="10" s="1"/>
  <c r="H98" i="10" s="1"/>
  <c r="I98" i="10" s="1"/>
  <c r="D98" i="10"/>
  <c r="D101" i="11" l="1"/>
  <c r="F98" i="10"/>
  <c r="E98" i="10"/>
  <c r="G99" i="10" s="1"/>
  <c r="H99" i="10" s="1"/>
  <c r="I99" i="10" s="1"/>
  <c r="D99" i="10"/>
  <c r="F101" i="11" l="1"/>
  <c r="E101" i="11"/>
  <c r="G102" i="11"/>
  <c r="D102" i="11"/>
  <c r="E99" i="10"/>
  <c r="G100" i="10" s="1"/>
  <c r="H100" i="10" s="1"/>
  <c r="I100" i="10" s="1"/>
  <c r="F99" i="10"/>
  <c r="D100" i="10"/>
  <c r="G103" i="11" l="1"/>
  <c r="F102" i="11"/>
  <c r="E102" i="11"/>
  <c r="D103" i="11"/>
  <c r="F100" i="10"/>
  <c r="E100" i="10"/>
  <c r="G101" i="10" s="1"/>
  <c r="H101" i="10" s="1"/>
  <c r="I101" i="10" s="1"/>
  <c r="D101" i="10"/>
  <c r="F103" i="11" l="1"/>
  <c r="E103" i="11"/>
  <c r="G104" i="11"/>
  <c r="D104" i="11"/>
  <c r="F101" i="10"/>
  <c r="E101" i="10"/>
  <c r="G102" i="10" s="1"/>
  <c r="H102" i="10" s="1"/>
  <c r="I102" i="10" s="1"/>
  <c r="D102" i="10"/>
  <c r="F104" i="11" l="1"/>
  <c r="E104" i="11"/>
  <c r="G105" i="11" s="1"/>
  <c r="D105" i="11"/>
  <c r="F102" i="10"/>
  <c r="E102" i="10"/>
  <c r="G103" i="10" s="1"/>
  <c r="H103" i="10" s="1"/>
  <c r="I103" i="10" s="1"/>
  <c r="D103" i="10"/>
  <c r="F105" i="11" l="1"/>
  <c r="E105" i="11"/>
  <c r="G106" i="11" s="1"/>
  <c r="D106" i="11"/>
  <c r="E103" i="10"/>
  <c r="G104" i="10" s="1"/>
  <c r="H104" i="10" s="1"/>
  <c r="I104" i="10" s="1"/>
  <c r="F103" i="10"/>
  <c r="D104" i="10"/>
  <c r="F106" i="11" l="1"/>
  <c r="E106" i="11"/>
  <c r="G107" i="11" s="1"/>
  <c r="D107" i="11"/>
  <c r="F104" i="10"/>
  <c r="E104" i="10"/>
  <c r="G105" i="10" s="1"/>
  <c r="H105" i="10" s="1"/>
  <c r="I105" i="10" s="1"/>
  <c r="D105" i="10"/>
  <c r="F107" i="11" l="1"/>
  <c r="E107" i="11"/>
  <c r="G108" i="11"/>
  <c r="D108" i="11"/>
  <c r="E105" i="10"/>
  <c r="G106" i="10" s="1"/>
  <c r="H106" i="10" s="1"/>
  <c r="I106" i="10" s="1"/>
  <c r="F105" i="10"/>
  <c r="D106" i="10"/>
  <c r="F108" i="11" l="1"/>
  <c r="E108" i="11"/>
  <c r="G109" i="11" s="1"/>
  <c r="D109" i="11"/>
  <c r="F106" i="10"/>
  <c r="E106" i="10"/>
  <c r="G107" i="10" s="1"/>
  <c r="H107" i="10" s="1"/>
  <c r="I107" i="10" s="1"/>
  <c r="D107" i="10"/>
  <c r="F109" i="11" l="1"/>
  <c r="E109" i="11"/>
  <c r="K8" i="11" s="1"/>
  <c r="K6" i="11"/>
  <c r="K9" i="11"/>
  <c r="K7" i="11"/>
  <c r="E107" i="10"/>
  <c r="G108" i="10" s="1"/>
  <c r="H108" i="10" s="1"/>
  <c r="I108" i="10" s="1"/>
  <c r="F107" i="10"/>
  <c r="D108" i="10"/>
  <c r="F108" i="10" l="1"/>
  <c r="E108" i="10"/>
  <c r="G109" i="10" s="1"/>
  <c r="H109" i="10" s="1"/>
  <c r="I109" i="10" s="1"/>
  <c r="G3" i="10" s="1"/>
  <c r="D109" i="10"/>
  <c r="E109" i="10" l="1"/>
  <c r="F109" i="10"/>
  <c r="F14" i="6" l="1"/>
  <c r="G14" i="6" s="1"/>
  <c r="F7" i="6"/>
  <c r="C57" i="6"/>
  <c r="D58" i="6" s="1"/>
  <c r="C58" i="6"/>
  <c r="D59" i="6" s="1"/>
  <c r="C59" i="6"/>
  <c r="D60" i="6" s="1"/>
  <c r="C60" i="6"/>
  <c r="D61" i="6" s="1"/>
  <c r="C61" i="6"/>
  <c r="D62" i="6" s="1"/>
  <c r="C62" i="6"/>
  <c r="D63" i="6" s="1"/>
  <c r="C63" i="6"/>
  <c r="D64" i="6" s="1"/>
  <c r="C64" i="6"/>
  <c r="D65" i="6" s="1"/>
  <c r="C65" i="6"/>
  <c r="D66" i="6" s="1"/>
  <c r="C66" i="6"/>
  <c r="D67" i="6" s="1"/>
  <c r="C67" i="6"/>
  <c r="D68" i="6" s="1"/>
  <c r="C68" i="6"/>
  <c r="D69" i="6" s="1"/>
  <c r="C69" i="6"/>
  <c r="D70" i="6" s="1"/>
  <c r="C70" i="6"/>
  <c r="D71" i="6" s="1"/>
  <c r="C71" i="6"/>
  <c r="D72" i="6" s="1"/>
  <c r="C72" i="6"/>
  <c r="D73" i="6" s="1"/>
  <c r="C73" i="6"/>
  <c r="D74" i="6" s="1"/>
  <c r="C74" i="6"/>
  <c r="D75" i="6" s="1"/>
  <c r="C75" i="6"/>
  <c r="D76" i="6" s="1"/>
  <c r="C76" i="6"/>
  <c r="D77" i="6" s="1"/>
  <c r="C77" i="6"/>
  <c r="D78" i="6" s="1"/>
  <c r="C78" i="6"/>
  <c r="D79" i="6" s="1"/>
  <c r="C79" i="6"/>
  <c r="D80" i="6" s="1"/>
  <c r="C80" i="6"/>
  <c r="D81" i="6" s="1"/>
  <c r="C81" i="6"/>
  <c r="D82" i="6" s="1"/>
  <c r="C82" i="6"/>
  <c r="D83" i="6" s="1"/>
  <c r="C83" i="6"/>
  <c r="D84" i="6" s="1"/>
  <c r="C84" i="6"/>
  <c r="D85" i="6" s="1"/>
  <c r="C85" i="6"/>
  <c r="D86" i="6" s="1"/>
  <c r="C86" i="6"/>
  <c r="D87" i="6" s="1"/>
  <c r="C87" i="6"/>
  <c r="D88" i="6" s="1"/>
  <c r="C88" i="6"/>
  <c r="D89" i="6" s="1"/>
  <c r="C89" i="6"/>
  <c r="D90" i="6" s="1"/>
  <c r="C90" i="6"/>
  <c r="D91" i="6" s="1"/>
  <c r="C91" i="6"/>
  <c r="D92" i="6" s="1"/>
  <c r="C92" i="6"/>
  <c r="D93" i="6" s="1"/>
  <c r="C93" i="6"/>
  <c r="D94" i="6" s="1"/>
  <c r="C94" i="6"/>
  <c r="D95" i="6" s="1"/>
  <c r="C95" i="6"/>
  <c r="D96" i="6" s="1"/>
  <c r="C96" i="6"/>
  <c r="D97" i="6" s="1"/>
  <c r="C97" i="6"/>
  <c r="D98" i="6" s="1"/>
  <c r="C98" i="6"/>
  <c r="D99" i="6" s="1"/>
  <c r="C99" i="6"/>
  <c r="D100" i="6" s="1"/>
  <c r="C100" i="6"/>
  <c r="D101" i="6" s="1"/>
  <c r="C101" i="6"/>
  <c r="D102" i="6" s="1"/>
  <c r="C102" i="6"/>
  <c r="D103" i="6" s="1"/>
  <c r="C103" i="6"/>
  <c r="D104" i="6" s="1"/>
  <c r="C104" i="6"/>
  <c r="D105" i="6" s="1"/>
  <c r="C105" i="6"/>
  <c r="D106" i="6" s="1"/>
  <c r="C106" i="6"/>
  <c r="D107" i="6" s="1"/>
  <c r="C107" i="6"/>
  <c r="D108" i="6" s="1"/>
  <c r="C108" i="6"/>
  <c r="D109" i="6" s="1"/>
  <c r="C109" i="6"/>
  <c r="C14" i="6"/>
  <c r="D15" i="6" s="1"/>
  <c r="C15" i="6"/>
  <c r="D16" i="6" s="1"/>
  <c r="C16" i="6"/>
  <c r="D17" i="6" s="1"/>
  <c r="C17" i="6"/>
  <c r="D18" i="6" s="1"/>
  <c r="C18" i="6"/>
  <c r="D19" i="6" s="1"/>
  <c r="C19" i="6"/>
  <c r="D20" i="6" s="1"/>
  <c r="C20" i="6"/>
  <c r="D21" i="6" s="1"/>
  <c r="C21" i="6"/>
  <c r="D22" i="6" s="1"/>
  <c r="C22" i="6"/>
  <c r="D23" i="6" s="1"/>
  <c r="C23" i="6"/>
  <c r="D24" i="6" s="1"/>
  <c r="C24" i="6"/>
  <c r="D25" i="6" s="1"/>
  <c r="C25" i="6"/>
  <c r="D26" i="6" s="1"/>
  <c r="C26" i="6"/>
  <c r="D27" i="6" s="1"/>
  <c r="C27" i="6"/>
  <c r="D28" i="6" s="1"/>
  <c r="C28" i="6"/>
  <c r="D29" i="6" s="1"/>
  <c r="C29" i="6"/>
  <c r="D30" i="6" s="1"/>
  <c r="C30" i="6"/>
  <c r="D31" i="6" s="1"/>
  <c r="C31" i="6"/>
  <c r="D32" i="6" s="1"/>
  <c r="C32" i="6"/>
  <c r="D33" i="6" s="1"/>
  <c r="C33" i="6"/>
  <c r="D34" i="6" s="1"/>
  <c r="C34" i="6"/>
  <c r="D35" i="6" s="1"/>
  <c r="C35" i="6"/>
  <c r="D36" i="6" s="1"/>
  <c r="C36" i="6"/>
  <c r="D37" i="6" s="1"/>
  <c r="C37" i="6"/>
  <c r="D38" i="6" s="1"/>
  <c r="C38" i="6"/>
  <c r="D39" i="6" s="1"/>
  <c r="C39" i="6"/>
  <c r="D40" i="6" s="1"/>
  <c r="C40" i="6"/>
  <c r="D41" i="6" s="1"/>
  <c r="C41" i="6"/>
  <c r="D42" i="6" s="1"/>
  <c r="C42" i="6"/>
  <c r="D43" i="6" s="1"/>
  <c r="C43" i="6"/>
  <c r="D44" i="6" s="1"/>
  <c r="C44" i="6"/>
  <c r="D45" i="6" s="1"/>
  <c r="C45" i="6"/>
  <c r="D46" i="6" s="1"/>
  <c r="C46" i="6"/>
  <c r="D47" i="6" s="1"/>
  <c r="C47" i="6"/>
  <c r="D48" i="6" s="1"/>
  <c r="C48" i="6"/>
  <c r="D49" i="6" s="1"/>
  <c r="C49" i="6"/>
  <c r="D50" i="6" s="1"/>
  <c r="C50" i="6"/>
  <c r="D51" i="6" s="1"/>
  <c r="C51" i="6"/>
  <c r="D52" i="6" s="1"/>
  <c r="C52" i="6"/>
  <c r="D53" i="6" s="1"/>
  <c r="C53" i="6"/>
  <c r="D54" i="6" s="1"/>
  <c r="C54" i="6"/>
  <c r="D55" i="6" s="1"/>
  <c r="C55" i="6"/>
  <c r="D56" i="6" s="1"/>
  <c r="C56" i="6"/>
  <c r="D57" i="6" s="1"/>
  <c r="C8" i="6"/>
  <c r="D9" i="6" s="1"/>
  <c r="C9" i="6"/>
  <c r="D10" i="6" s="1"/>
  <c r="C10" i="6"/>
  <c r="D11" i="6" s="1"/>
  <c r="C11" i="6"/>
  <c r="D12" i="6" s="1"/>
  <c r="C12" i="6"/>
  <c r="D13" i="6" s="1"/>
  <c r="C13" i="6"/>
  <c r="D14" i="6" s="1"/>
  <c r="C7" i="6"/>
  <c r="D8" i="6" s="1"/>
  <c r="E8" i="6" s="1"/>
  <c r="F8" i="6" s="1"/>
  <c r="B17" i="5"/>
  <c r="C16" i="5"/>
  <c r="C17" i="5" s="1"/>
  <c r="H6" i="3" a="1"/>
  <c r="H6" i="3" s="1"/>
  <c r="H5" i="3" a="1"/>
  <c r="H5" i="3" s="1"/>
  <c r="B17" i="3"/>
  <c r="C16" i="3"/>
  <c r="E17" i="3" s="1"/>
  <c r="F9" i="6" l="1"/>
  <c r="F12" i="6"/>
  <c r="G12" i="6" s="1"/>
  <c r="F104" i="6"/>
  <c r="G104" i="6" s="1"/>
  <c r="F96" i="6"/>
  <c r="G96" i="6" s="1"/>
  <c r="F88" i="6"/>
  <c r="G88" i="6" s="1"/>
  <c r="F80" i="6"/>
  <c r="G80" i="6" s="1"/>
  <c r="F72" i="6"/>
  <c r="G72" i="6" s="1"/>
  <c r="F64" i="6"/>
  <c r="G64" i="6" s="1"/>
  <c r="F56" i="6"/>
  <c r="G56" i="6" s="1"/>
  <c r="F48" i="6"/>
  <c r="G48" i="6" s="1"/>
  <c r="F40" i="6"/>
  <c r="G40" i="6" s="1"/>
  <c r="F32" i="6"/>
  <c r="G32" i="6" s="1"/>
  <c r="F24" i="6"/>
  <c r="G24" i="6" s="1"/>
  <c r="F16" i="6"/>
  <c r="G16" i="6" s="1"/>
  <c r="F103" i="6"/>
  <c r="G103" i="6" s="1"/>
  <c r="F95" i="6"/>
  <c r="G95" i="6" s="1"/>
  <c r="F87" i="6"/>
  <c r="G87" i="6" s="1"/>
  <c r="F79" i="6"/>
  <c r="G79" i="6" s="1"/>
  <c r="F71" i="6"/>
  <c r="G71" i="6" s="1"/>
  <c r="F63" i="6"/>
  <c r="G63" i="6" s="1"/>
  <c r="F55" i="6"/>
  <c r="G55" i="6" s="1"/>
  <c r="F47" i="6"/>
  <c r="G47" i="6" s="1"/>
  <c r="F39" i="6"/>
  <c r="G39" i="6" s="1"/>
  <c r="F31" i="6"/>
  <c r="G31" i="6" s="1"/>
  <c r="F23" i="6"/>
  <c r="G23" i="6" s="1"/>
  <c r="F15" i="6"/>
  <c r="G15" i="6" s="1"/>
  <c r="F86" i="6"/>
  <c r="G86" i="6" s="1"/>
  <c r="F62" i="6"/>
  <c r="G62" i="6" s="1"/>
  <c r="F46" i="6"/>
  <c r="G46" i="6" s="1"/>
  <c r="F22" i="6"/>
  <c r="G22" i="6" s="1"/>
  <c r="F101" i="6"/>
  <c r="G101" i="6" s="1"/>
  <c r="F77" i="6"/>
  <c r="G77" i="6" s="1"/>
  <c r="F53" i="6"/>
  <c r="G53" i="6" s="1"/>
  <c r="F37" i="6"/>
  <c r="G37" i="6" s="1"/>
  <c r="F21" i="6"/>
  <c r="G21" i="6" s="1"/>
  <c r="F108" i="6"/>
  <c r="G108" i="6" s="1"/>
  <c r="F92" i="6"/>
  <c r="G92" i="6" s="1"/>
  <c r="F76" i="6"/>
  <c r="G76" i="6" s="1"/>
  <c r="F68" i="6"/>
  <c r="G68" i="6" s="1"/>
  <c r="F60" i="6"/>
  <c r="G60" i="6" s="1"/>
  <c r="F52" i="6"/>
  <c r="G52" i="6" s="1"/>
  <c r="F44" i="6"/>
  <c r="G44" i="6" s="1"/>
  <c r="F36" i="6"/>
  <c r="G36" i="6" s="1"/>
  <c r="F28" i="6"/>
  <c r="G28" i="6" s="1"/>
  <c r="F20" i="6"/>
  <c r="G20" i="6" s="1"/>
  <c r="F107" i="6"/>
  <c r="G107" i="6" s="1"/>
  <c r="F99" i="6"/>
  <c r="G99" i="6" s="1"/>
  <c r="F91" i="6"/>
  <c r="G91" i="6" s="1"/>
  <c r="F83" i="6"/>
  <c r="G83" i="6" s="1"/>
  <c r="F75" i="6"/>
  <c r="G75" i="6" s="1"/>
  <c r="F67" i="6"/>
  <c r="G67" i="6" s="1"/>
  <c r="F59" i="6"/>
  <c r="G59" i="6" s="1"/>
  <c r="F51" i="6"/>
  <c r="G51" i="6" s="1"/>
  <c r="F43" i="6"/>
  <c r="G43" i="6" s="1"/>
  <c r="F35" i="6"/>
  <c r="G35" i="6" s="1"/>
  <c r="F27" i="6"/>
  <c r="G27" i="6" s="1"/>
  <c r="F19" i="6"/>
  <c r="G19" i="6" s="1"/>
  <c r="F11" i="6"/>
  <c r="G11" i="6" s="1"/>
  <c r="F102" i="6"/>
  <c r="G102" i="6" s="1"/>
  <c r="F70" i="6"/>
  <c r="G70" i="6" s="1"/>
  <c r="F85" i="6"/>
  <c r="G85" i="6" s="1"/>
  <c r="F61" i="6"/>
  <c r="G61" i="6" s="1"/>
  <c r="F13" i="6"/>
  <c r="G13" i="6" s="1"/>
  <c r="F100" i="6"/>
  <c r="G100" i="6" s="1"/>
  <c r="F106" i="6"/>
  <c r="G106" i="6" s="1"/>
  <c r="F98" i="6"/>
  <c r="G98" i="6" s="1"/>
  <c r="F90" i="6"/>
  <c r="G90" i="6" s="1"/>
  <c r="F82" i="6"/>
  <c r="G82" i="6" s="1"/>
  <c r="F74" i="6"/>
  <c r="G74" i="6" s="1"/>
  <c r="F66" i="6"/>
  <c r="G66" i="6" s="1"/>
  <c r="F58" i="6"/>
  <c r="G58" i="6" s="1"/>
  <c r="F50" i="6"/>
  <c r="G50" i="6" s="1"/>
  <c r="F42" i="6"/>
  <c r="G42" i="6" s="1"/>
  <c r="F34" i="6"/>
  <c r="G34" i="6" s="1"/>
  <c r="F26" i="6"/>
  <c r="G26" i="6" s="1"/>
  <c r="F18" i="6"/>
  <c r="G18" i="6" s="1"/>
  <c r="F10" i="6"/>
  <c r="G10" i="6" s="1"/>
  <c r="F94" i="6"/>
  <c r="G94" i="6" s="1"/>
  <c r="F78" i="6"/>
  <c r="G78" i="6" s="1"/>
  <c r="F54" i="6"/>
  <c r="G54" i="6" s="1"/>
  <c r="F38" i="6"/>
  <c r="G38" i="6" s="1"/>
  <c r="F30" i="6"/>
  <c r="G30" i="6" s="1"/>
  <c r="F109" i="6"/>
  <c r="F93" i="6"/>
  <c r="G93" i="6" s="1"/>
  <c r="F69" i="6"/>
  <c r="G69" i="6" s="1"/>
  <c r="F45" i="6"/>
  <c r="G45" i="6" s="1"/>
  <c r="F29" i="6"/>
  <c r="G29" i="6" s="1"/>
  <c r="F84" i="6"/>
  <c r="G84" i="6" s="1"/>
  <c r="F105" i="6"/>
  <c r="G105" i="6" s="1"/>
  <c r="F97" i="6"/>
  <c r="G97" i="6" s="1"/>
  <c r="F89" i="6"/>
  <c r="G89" i="6" s="1"/>
  <c r="F81" i="6"/>
  <c r="G81" i="6" s="1"/>
  <c r="F73" i="6"/>
  <c r="G73" i="6" s="1"/>
  <c r="F65" i="6"/>
  <c r="G65" i="6" s="1"/>
  <c r="F57" i="6"/>
  <c r="G57" i="6" s="1"/>
  <c r="F49" i="6"/>
  <c r="G49" i="6" s="1"/>
  <c r="F41" i="6"/>
  <c r="G41" i="6" s="1"/>
  <c r="F33" i="6"/>
  <c r="G33" i="6" s="1"/>
  <c r="F25" i="6"/>
  <c r="G25" i="6" s="1"/>
  <c r="F17" i="6"/>
  <c r="G17" i="6" s="1"/>
  <c r="B18" i="5"/>
  <c r="C18" i="5" s="1"/>
  <c r="E18" i="5"/>
  <c r="D18" i="5"/>
  <c r="E17" i="5"/>
  <c r="D17" i="5"/>
  <c r="C17" i="3"/>
  <c r="D17" i="3"/>
  <c r="F17" i="3" s="1"/>
  <c r="G17" i="3" s="1"/>
  <c r="B18" i="3"/>
  <c r="E18" i="3"/>
  <c r="C18" i="3"/>
  <c r="D18" i="3"/>
  <c r="B19" i="3"/>
  <c r="C19" i="3" s="1"/>
  <c r="B2" i="6" l="1"/>
  <c r="G9" i="6"/>
  <c r="F18" i="5"/>
  <c r="G18" i="5" s="1"/>
  <c r="F17" i="5"/>
  <c r="G17" i="5" s="1"/>
  <c r="D19" i="5"/>
  <c r="B19" i="5"/>
  <c r="C19" i="5" s="1"/>
  <c r="E19" i="5"/>
  <c r="F18" i="3"/>
  <c r="G18" i="3" s="1"/>
  <c r="D20" i="3"/>
  <c r="E20" i="3"/>
  <c r="E19" i="3"/>
  <c r="D19" i="3"/>
  <c r="F19" i="3" s="1"/>
  <c r="G19" i="3" s="1"/>
  <c r="B20" i="3"/>
  <c r="C20" i="3" s="1"/>
  <c r="B20" i="5" l="1"/>
  <c r="E20" i="5"/>
  <c r="D20" i="5"/>
  <c r="F20" i="5" s="1"/>
  <c r="G20" i="5" s="1"/>
  <c r="C20" i="5"/>
  <c r="F19" i="5"/>
  <c r="G19" i="5" s="1"/>
  <c r="D21" i="3"/>
  <c r="E21" i="3"/>
  <c r="F20" i="3"/>
  <c r="G20" i="3" s="1"/>
  <c r="B21" i="3"/>
  <c r="C21" i="3" s="1"/>
  <c r="D21" i="5" l="1"/>
  <c r="B21" i="5"/>
  <c r="C21" i="5" s="1"/>
  <c r="E21" i="5"/>
  <c r="D22" i="3"/>
  <c r="E22" i="3"/>
  <c r="F21" i="3"/>
  <c r="G21" i="3" s="1"/>
  <c r="B22" i="3"/>
  <c r="C22" i="3" s="1"/>
  <c r="B22" i="5" l="1"/>
  <c r="E22" i="5"/>
  <c r="C22" i="5"/>
  <c r="D22" i="5"/>
  <c r="F22" i="5" s="1"/>
  <c r="G22" i="5" s="1"/>
  <c r="F21" i="5"/>
  <c r="G21" i="5" s="1"/>
  <c r="D23" i="3"/>
  <c r="E23" i="3"/>
  <c r="F22" i="3"/>
  <c r="G22" i="3" s="1"/>
  <c r="B23" i="3"/>
  <c r="C23" i="3" s="1"/>
  <c r="D23" i="5" l="1"/>
  <c r="B23" i="5"/>
  <c r="C23" i="5" s="1"/>
  <c r="E23" i="5"/>
  <c r="E24" i="3"/>
  <c r="D24" i="3"/>
  <c r="F24" i="3" s="1"/>
  <c r="G24" i="3" s="1"/>
  <c r="F23" i="3"/>
  <c r="G23" i="3" s="1"/>
  <c r="B24" i="3"/>
  <c r="C24" i="3" s="1"/>
  <c r="B24" i="5" l="1"/>
  <c r="E24" i="5"/>
  <c r="D24" i="5"/>
  <c r="F24" i="5" s="1"/>
  <c r="G24" i="5" s="1"/>
  <c r="C24" i="5"/>
  <c r="F23" i="5"/>
  <c r="G23" i="5" s="1"/>
  <c r="D25" i="3"/>
  <c r="E25" i="3"/>
  <c r="B25" i="3"/>
  <c r="C25" i="3" s="1"/>
  <c r="B25" i="5" l="1"/>
  <c r="C25" i="5" s="1"/>
  <c r="D25" i="5"/>
  <c r="E25" i="5"/>
  <c r="E26" i="3"/>
  <c r="D26" i="3"/>
  <c r="F26" i="3" s="1"/>
  <c r="G26" i="3" s="1"/>
  <c r="F25" i="3"/>
  <c r="G25" i="3" s="1"/>
  <c r="B26" i="3"/>
  <c r="C26" i="3" s="1"/>
  <c r="B26" i="5" l="1"/>
  <c r="E26" i="5"/>
  <c r="D26" i="5"/>
  <c r="F26" i="5" s="1"/>
  <c r="G26" i="5" s="1"/>
  <c r="C26" i="5"/>
  <c r="F25" i="5"/>
  <c r="G25" i="5" s="1"/>
  <c r="E27" i="3"/>
  <c r="D27" i="3"/>
  <c r="F27" i="3" s="1"/>
  <c r="G27" i="3" s="1"/>
  <c r="B27" i="3"/>
  <c r="C27" i="3" s="1"/>
  <c r="D27" i="5" l="1"/>
  <c r="B27" i="5"/>
  <c r="C27" i="5" s="1"/>
  <c r="E27" i="5"/>
  <c r="D28" i="3"/>
  <c r="E28" i="3"/>
  <c r="B28" i="3"/>
  <c r="C28" i="3" s="1"/>
  <c r="E28" i="5" l="1"/>
  <c r="D28" i="5"/>
  <c r="F28" i="5" s="1"/>
  <c r="G28" i="5" s="1"/>
  <c r="B28" i="5"/>
  <c r="C28" i="5" s="1"/>
  <c r="F27" i="5"/>
  <c r="G27" i="5" s="1"/>
  <c r="E29" i="3"/>
  <c r="D29" i="3"/>
  <c r="F29" i="3" s="1"/>
  <c r="G29" i="3" s="1"/>
  <c r="F28" i="3"/>
  <c r="G28" i="3" s="1"/>
  <c r="B29" i="3"/>
  <c r="C29" i="3" s="1"/>
  <c r="D29" i="5" l="1"/>
  <c r="B29" i="5"/>
  <c r="C29" i="5" s="1"/>
  <c r="E29" i="5"/>
  <c r="D30" i="3"/>
  <c r="E30" i="3"/>
  <c r="B30" i="3"/>
  <c r="C30" i="3" s="1"/>
  <c r="B30" i="5" l="1"/>
  <c r="E30" i="5"/>
  <c r="C30" i="5"/>
  <c r="D30" i="5"/>
  <c r="F30" i="5" s="1"/>
  <c r="G30" i="5" s="1"/>
  <c r="F29" i="5"/>
  <c r="G29" i="5" s="1"/>
  <c r="D31" i="3"/>
  <c r="E31" i="3"/>
  <c r="F30" i="3"/>
  <c r="G30" i="3" s="1"/>
  <c r="B31" i="3"/>
  <c r="C31" i="3" s="1"/>
  <c r="D31" i="5" l="1"/>
  <c r="B31" i="5"/>
  <c r="C31" i="5" s="1"/>
  <c r="E31" i="5"/>
  <c r="D32" i="3"/>
  <c r="E32" i="3"/>
  <c r="F31" i="3"/>
  <c r="G31" i="3" s="1"/>
  <c r="B32" i="3"/>
  <c r="C32" i="3" s="1"/>
  <c r="B32" i="5" l="1"/>
  <c r="E32" i="5"/>
  <c r="D32" i="5"/>
  <c r="F32" i="5" s="1"/>
  <c r="G32" i="5" s="1"/>
  <c r="C32" i="5"/>
  <c r="F31" i="5"/>
  <c r="G31" i="5" s="1"/>
  <c r="D33" i="3"/>
  <c r="E33" i="3"/>
  <c r="F32" i="3"/>
  <c r="G32" i="3" s="1"/>
  <c r="B33" i="3"/>
  <c r="C33" i="3" s="1"/>
  <c r="D33" i="5" l="1"/>
  <c r="E33" i="5"/>
  <c r="B33" i="5"/>
  <c r="C33" i="5" s="1"/>
  <c r="E34" i="3"/>
  <c r="D34" i="3"/>
  <c r="F34" i="3" s="1"/>
  <c r="G34" i="3" s="1"/>
  <c r="F33" i="3"/>
  <c r="G33" i="3" s="1"/>
  <c r="B34" i="3"/>
  <c r="C34" i="3" s="1"/>
  <c r="B34" i="5" l="1"/>
  <c r="E34" i="5"/>
  <c r="D34" i="5"/>
  <c r="F34" i="5" s="1"/>
  <c r="G34" i="5" s="1"/>
  <c r="C34" i="5"/>
  <c r="F33" i="5"/>
  <c r="G33" i="5" s="1"/>
  <c r="E35" i="3"/>
  <c r="D35" i="3"/>
  <c r="F35" i="3" s="1"/>
  <c r="G35" i="3" s="1"/>
  <c r="B35" i="3"/>
  <c r="C35" i="3" s="1"/>
  <c r="D35" i="5" l="1"/>
  <c r="B35" i="5"/>
  <c r="C35" i="5" s="1"/>
  <c r="E35" i="5"/>
  <c r="E36" i="3"/>
  <c r="D36" i="3"/>
  <c r="F36" i="3" s="1"/>
  <c r="G36" i="3" s="1"/>
  <c r="B36" i="3"/>
  <c r="C36" i="3" s="1"/>
  <c r="E36" i="5" l="1"/>
  <c r="D36" i="5"/>
  <c r="B36" i="5"/>
  <c r="F35" i="5"/>
  <c r="G35" i="5" s="1"/>
  <c r="F36" i="5" l="1"/>
  <c r="G36" i="5" s="1"/>
  <c r="H5" i="5" a="1"/>
  <c r="H5" i="5" s="1"/>
  <c r="H6" i="5" a="1"/>
  <c r="H6" i="5" s="1"/>
  <c r="C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<sst xmlns="http://schemas.openxmlformats.org/spreadsheetml/2006/main" count="93" uniqueCount="47">
  <si>
    <t>Trend</t>
  </si>
  <si>
    <t>Year Qtr</t>
  </si>
  <si>
    <t>Revs</t>
  </si>
  <si>
    <t>BASS DIFFUSION MODEL</t>
  </si>
  <si>
    <t>m</t>
  </si>
  <si>
    <t>p</t>
  </si>
  <si>
    <t>q</t>
  </si>
  <si>
    <t>Time Period</t>
  </si>
  <si>
    <t>Sales Forecast</t>
  </si>
  <si>
    <t>Cummulative Sales Forecast</t>
  </si>
  <si>
    <t>Sales due to Innovator</t>
  </si>
  <si>
    <t>Share of Innovators</t>
  </si>
  <si>
    <t>Innovators</t>
  </si>
  <si>
    <t>Imitators</t>
  </si>
  <si>
    <t>Share of Imitators</t>
  </si>
  <si>
    <t>Sales due to Imitators</t>
  </si>
  <si>
    <t>Overall Share %</t>
  </si>
  <si>
    <t>Alpha</t>
  </si>
  <si>
    <t>2MA</t>
  </si>
  <si>
    <t>2MA Forecast</t>
  </si>
  <si>
    <t>Smoothed 2MA Forecast</t>
  </si>
  <si>
    <t>Squared Error</t>
  </si>
  <si>
    <t>Total Squared Error</t>
  </si>
  <si>
    <t>Error</t>
  </si>
  <si>
    <t>SSE</t>
  </si>
  <si>
    <t>Solved using Solver</t>
  </si>
  <si>
    <t>Actual Revenue</t>
  </si>
  <si>
    <t>Q1</t>
  </si>
  <si>
    <t>Q2</t>
  </si>
  <si>
    <t>Q3</t>
  </si>
  <si>
    <t>Q4</t>
  </si>
  <si>
    <t>Model Coefficients</t>
  </si>
  <si>
    <t>Baseline</t>
  </si>
  <si>
    <t>Sum of Quarter Coefficients</t>
  </si>
  <si>
    <t>Forecast</t>
  </si>
  <si>
    <t>INITIAL ESTIMATES</t>
  </si>
  <si>
    <t>Level</t>
  </si>
  <si>
    <t>Seasonal</t>
  </si>
  <si>
    <t>FORECAST</t>
  </si>
  <si>
    <t>Error^2</t>
  </si>
  <si>
    <t>trend</t>
  </si>
  <si>
    <t>alpha</t>
  </si>
  <si>
    <t xml:space="preserve">beta </t>
  </si>
  <si>
    <t>gamma</t>
  </si>
  <si>
    <t>Trend2</t>
  </si>
  <si>
    <t>Period</t>
  </si>
  <si>
    <t>year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</si>
</sst>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7" formatCode="0.000"/>
    <numFmt numFmtId="171" formatCode="&quot;$&quot;#,##0.0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BB1DD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7" fillId="3" borderId="0" xfId="0" applyFont="1" applyFill="1" applyAlignment="1">
      <alignment horizontal="center"/>
    </xf>
    <xf numFmtId="10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6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3" fontId="8" fillId="0" borderId="0" xfId="1" applyFont="1" applyFill="1" applyBorder="1" applyAlignment="1">
      <alignment horizontal="center" vertical="center"/>
    </xf>
    <xf numFmtId="43" fontId="8" fillId="0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43" fontId="0" fillId="0" borderId="0" xfId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43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43" fontId="6" fillId="3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3" fontId="6" fillId="3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43" fontId="14" fillId="0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/>
    <xf numFmtId="0" fontId="6" fillId="3" borderId="0" xfId="0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">
    <cellStyle name="Comma 2" xfId="1" xr:uid="{D825147B-E806-8943-9EEA-131C07D280E6}"/>
    <cellStyle name="Normal" xfId="0" builtinId="0"/>
  </cellStyles>
  <dxfs count="10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BB1DD"/>
        </patternFill>
      </fill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rgb="FFDBB1DD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BB1DD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BB1DD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1" formatCode="&quot;$&quot;#,##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7" formatCode="0.0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BB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 VS Cummulative</a:t>
            </a:r>
            <a:r>
              <a:rPr lang="en-US" baseline="0"/>
              <a:t> 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1 Question 1'!$A$16:$A$36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 Question 1'!$B$16:$B$36</c:f>
              <c:numCache>
                <c:formatCode>0.000</c:formatCode>
                <c:ptCount val="21"/>
                <c:pt idx="0">
                  <c:v>0</c:v>
                </c:pt>
                <c:pt idx="1">
                  <c:v>0.75</c:v>
                </c:pt>
                <c:pt idx="2">
                  <c:v>1.0185</c:v>
                </c:pt>
                <c:pt idx="3">
                  <c:v>1.3543035239999999</c:v>
                </c:pt>
                <c:pt idx="4">
                  <c:v>1.749406874287891</c:v>
                </c:pt>
                <c:pt idx="5">
                  <c:v>2.1729029007235652</c:v>
                </c:pt>
                <c:pt idx="6">
                  <c:v>2.5625539782997091</c:v>
                </c:pt>
                <c:pt idx="7">
                  <c:v>2.8279205644208791</c:v>
                </c:pt>
                <c:pt idx="8">
                  <c:v>2.8768659819299147</c:v>
                </c:pt>
                <c:pt idx="9">
                  <c:v>2.6640680411264492</c:v>
                </c:pt>
                <c:pt idx="10">
                  <c:v>2.2308276762882597</c:v>
                </c:pt>
                <c:pt idx="11">
                  <c:v>1.6933277225943453</c:v>
                </c:pt>
                <c:pt idx="12">
                  <c:v>1.1790159538386504</c:v>
                </c:pt>
                <c:pt idx="13">
                  <c:v>0.76673066624879027</c:v>
                </c:pt>
                <c:pt idx="14">
                  <c:v>0.47474592428845774</c:v>
                </c:pt>
                <c:pt idx="15">
                  <c:v>0.28452401566771535</c:v>
                </c:pt>
                <c:pt idx="16">
                  <c:v>0.16706401803220139</c:v>
                </c:pt>
                <c:pt idx="17">
                  <c:v>9.6887904073064135E-2</c:v>
                </c:pt>
                <c:pt idx="18">
                  <c:v>5.578045359212247E-2</c:v>
                </c:pt>
                <c:pt idx="19">
                  <c:v>3.1977754225090749E-2</c:v>
                </c:pt>
                <c:pt idx="20">
                  <c:v>1.828726916539658E-2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CB5-4542-8C0B-75B4A688C54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1 Question 1'!$A$16:$A$36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 Question 1'!$C$16:$C$36</c:f>
              <c:numCache>
                <c:formatCode>0.000</c:formatCode>
                <c:ptCount val="21"/>
                <c:pt idx="0">
                  <c:v>0</c:v>
                </c:pt>
                <c:pt idx="1">
                  <c:v>0.75</c:v>
                </c:pt>
                <c:pt idx="2">
                  <c:v>1.7685</c:v>
                </c:pt>
                <c:pt idx="3">
                  <c:v>3.1228035240000001</c:v>
                </c:pt>
                <c:pt idx="4">
                  <c:v>4.8722103982878906</c:v>
                </c:pt>
                <c:pt idx="5">
                  <c:v>7.0451132990114562</c:v>
                </c:pt>
                <c:pt idx="6">
                  <c:v>9.6076672773111653</c:v>
                </c:pt>
                <c:pt idx="7">
                  <c:v>12.435587841732044</c:v>
                </c:pt>
                <c:pt idx="8">
                  <c:v>15.312453823661958</c:v>
                </c:pt>
                <c:pt idx="9">
                  <c:v>17.976521864788406</c:v>
                </c:pt>
                <c:pt idx="10">
                  <c:v>20.207349541076667</c:v>
                </c:pt>
                <c:pt idx="11">
                  <c:v>21.900677263671014</c:v>
                </c:pt>
                <c:pt idx="12">
                  <c:v>23.079693217509664</c:v>
                </c:pt>
                <c:pt idx="13">
                  <c:v>23.846423883758455</c:v>
                </c:pt>
                <c:pt idx="14">
                  <c:v>24.321169808046911</c:v>
                </c:pt>
                <c:pt idx="15">
                  <c:v>24.605693823714624</c:v>
                </c:pt>
                <c:pt idx="16">
                  <c:v>24.772757841746824</c:v>
                </c:pt>
                <c:pt idx="17">
                  <c:v>24.869645745819888</c:v>
                </c:pt>
                <c:pt idx="18">
                  <c:v>24.925426199412009</c:v>
                </c:pt>
                <c:pt idx="19">
                  <c:v>24.957403953637098</c:v>
                </c:pt>
                <c:pt idx="20">
                  <c:v>24.975691222802496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CB5-4542-8C0B-75B4A688C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456831"/>
        <c:axId val="672023839"/>
      </c:lineChart>
      <c:catAx>
        <c:axId val="67145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23839"/>
        <c:crosses val="autoZero"/>
        <c:auto val="1"/>
        <c:lblAlgn val="ctr"/>
        <c:lblOffset val="100"/>
        <c:noMultiLvlLbl val="0"/>
      </c:catAx>
      <c:valAx>
        <c:axId val="6720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5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Forecast VS Cummulative</a:t>
            </a:r>
            <a:r>
              <a:rPr lang="en-US" baseline="0"/>
              <a:t> 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Question 2'!$B$15</c:f>
              <c:strCache>
                <c:ptCount val="1"/>
                <c:pt idx="0">
                  <c:v>Sales 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'Part 1 Question 2'!$A$16:$A$36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 Question 2'!$B$16:$B$36</c:f>
              <c:numCache>
                <c:formatCode>0.000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6.18</c:v>
                </c:pt>
                <c:pt idx="3">
                  <c:v>3.6992491199999997</c:v>
                </c:pt>
                <c:pt idx="4">
                  <c:v>2.1704563709099745</c:v>
                </c:pt>
                <c:pt idx="5">
                  <c:v>1.2581815536802701</c:v>
                </c:pt>
                <c:pt idx="6">
                  <c:v>0.72417267532155516</c:v>
                </c:pt>
                <c:pt idx="7">
                  <c:v>0.41509003037494607</c:v>
                </c:pt>
                <c:pt idx="8">
                  <c:v>0.23735883529837032</c:v>
                </c:pt>
                <c:pt idx="9">
                  <c:v>0.13554186639931753</c:v>
                </c:pt>
                <c:pt idx="10">
                  <c:v>7.7339447438897868E-2</c:v>
                </c:pt>
                <c:pt idx="11">
                  <c:v>4.4109708648679358E-2</c:v>
                </c:pt>
                <c:pt idx="12">
                  <c:v>2.5151061774007943E-2</c:v>
                </c:pt>
                <c:pt idx="13">
                  <c:v>1.433887735282624E-2</c:v>
                </c:pt>
                <c:pt idx="14">
                  <c:v>8.1740610277171166E-3</c:v>
                </c:pt>
                <c:pt idx="15">
                  <c:v>4.659507549715336E-3</c:v>
                </c:pt>
                <c:pt idx="16">
                  <c:v>2.6560144315235235E-3</c:v>
                </c:pt>
                <c:pt idx="17">
                  <c:v>1.5139591348173331E-3</c:v>
                </c:pt>
                <c:pt idx="18">
                  <c:v>8.6296674944630336E-4</c:v>
                </c:pt>
                <c:pt idx="19">
                  <c:v>4.9189431008356266E-4</c:v>
                </c:pt>
                <c:pt idx="20">
                  <c:v>2.8038081687498106E-4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3-4248-A472-EB10977337CE}"/>
            </c:ext>
          </c:extLst>
        </c:ser>
        <c:ser>
          <c:idx val="1"/>
          <c:order val="1"/>
          <c:tx>
            <c:strRef>
              <c:f>'Part 1 Question 2'!$C$15</c:f>
              <c:strCache>
                <c:ptCount val="1"/>
                <c:pt idx="0">
                  <c:v>Cummulative Sales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'Part 1 Question 2'!$A$16:$A$36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'Part 1 Question 2'!$C$16:$C$36</c:f>
              <c:numCache>
                <c:formatCode>0.000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16.18</c:v>
                </c:pt>
                <c:pt idx="3">
                  <c:v>19.879249120000001</c:v>
                </c:pt>
                <c:pt idx="4">
                  <c:v>22.049705490909975</c:v>
                </c:pt>
                <c:pt idx="5">
                  <c:v>23.307887044590245</c:v>
                </c:pt>
                <c:pt idx="6">
                  <c:v>24.0320597199118</c:v>
                </c:pt>
                <c:pt idx="7">
                  <c:v>24.447149750286744</c:v>
                </c:pt>
                <c:pt idx="8">
                  <c:v>24.684508585585114</c:v>
                </c:pt>
                <c:pt idx="9">
                  <c:v>24.820050451984432</c:v>
                </c:pt>
                <c:pt idx="10">
                  <c:v>24.897389899423331</c:v>
                </c:pt>
                <c:pt idx="11">
                  <c:v>24.941499608072011</c:v>
                </c:pt>
                <c:pt idx="12">
                  <c:v>24.966650669846018</c:v>
                </c:pt>
                <c:pt idx="13">
                  <c:v>24.980989547198845</c:v>
                </c:pt>
                <c:pt idx="14">
                  <c:v>24.989163608226562</c:v>
                </c:pt>
                <c:pt idx="15">
                  <c:v>24.993823115776276</c:v>
                </c:pt>
                <c:pt idx="16">
                  <c:v>24.996479130207799</c:v>
                </c:pt>
                <c:pt idx="17">
                  <c:v>24.997993089342618</c:v>
                </c:pt>
                <c:pt idx="18">
                  <c:v>24.998856056092063</c:v>
                </c:pt>
                <c:pt idx="19">
                  <c:v>24.999347950402147</c:v>
                </c:pt>
                <c:pt idx="20">
                  <c:v>24.999628331219022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3-4248-A472-EB109773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456831"/>
        <c:axId val="672023839"/>
      </c:lineChart>
      <c:catAx>
        <c:axId val="67145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23839"/>
        <c:crosses val="autoZero"/>
        <c:auto val="1"/>
        <c:lblAlgn val="ctr"/>
        <c:lblOffset val="100"/>
        <c:noMultiLvlLbl val="0"/>
      </c:catAx>
      <c:valAx>
        <c:axId val="6720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5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</a:t>
            </a:r>
            <a:r>
              <a:rPr lang="en-US" baseline="0"/>
              <a:t> Revenue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 Question 1'!$B$5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2 Question 1'!$B$6:$B$109</c:f>
              <c:numCache>
                <c:formatCode>"$"#,##0.00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F-5841-9F8A-500462999242}"/>
            </c:ext>
          </c:extLst>
        </c:ser>
        <c:ser>
          <c:idx val="1"/>
          <c:order val="1"/>
          <c:tx>
            <c:strRef>
              <c:f>'Part 2 Question 1'!$C$5</c:f>
              <c:strCache>
                <c:ptCount val="1"/>
                <c:pt idx="0">
                  <c:v>2MA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2 Question 1'!$C$6:$C$109</c:f>
              <c:numCache>
                <c:formatCode>0.00</c:formatCode>
                <c:ptCount val="104"/>
                <c:pt idx="1">
                  <c:v>21.544999955000002</c:v>
                </c:pt>
                <c:pt idx="2">
                  <c:v>28.05949992</c:v>
                </c:pt>
                <c:pt idx="3">
                  <c:v>37.017999889999999</c:v>
                </c:pt>
                <c:pt idx="4">
                  <c:v>54.543999849999999</c:v>
                </c:pt>
                <c:pt idx="5">
                  <c:v>73.192999839999999</c:v>
                </c:pt>
                <c:pt idx="6">
                  <c:v>84.741999864999997</c:v>
                </c:pt>
                <c:pt idx="7">
                  <c:v>94.198499914999999</c:v>
                </c:pt>
                <c:pt idx="8">
                  <c:v>115.615499985</c:v>
                </c:pt>
                <c:pt idx="9">
                  <c:v>132.28599980000001</c:v>
                </c:pt>
                <c:pt idx="10">
                  <c:v>136.84999970000001</c:v>
                </c:pt>
                <c:pt idx="11">
                  <c:v>159.24449970000001</c:v>
                </c:pt>
                <c:pt idx="12">
                  <c:v>195.05049965000001</c:v>
                </c:pt>
                <c:pt idx="13">
                  <c:v>221.1374998</c:v>
                </c:pt>
                <c:pt idx="14">
                  <c:v>247.63299965000002</c:v>
                </c:pt>
                <c:pt idx="15">
                  <c:v>270.24699925000004</c:v>
                </c:pt>
                <c:pt idx="16">
                  <c:v>294.71899940000003</c:v>
                </c:pt>
                <c:pt idx="17">
                  <c:v>308.16499950000002</c:v>
                </c:pt>
                <c:pt idx="18">
                  <c:v>361.1224995</c:v>
                </c:pt>
                <c:pt idx="19">
                  <c:v>449.77099944999998</c:v>
                </c:pt>
                <c:pt idx="20">
                  <c:v>587.84749935000002</c:v>
                </c:pt>
                <c:pt idx="21">
                  <c:v>566.81999969999993</c:v>
                </c:pt>
                <c:pt idx="22">
                  <c:v>405.13649989999999</c:v>
                </c:pt>
                <c:pt idx="23">
                  <c:v>392.31899974999999</c:v>
                </c:pt>
                <c:pt idx="24">
                  <c:v>471.79949950000002</c:v>
                </c:pt>
                <c:pt idx="25">
                  <c:v>471.41649959999995</c:v>
                </c:pt>
                <c:pt idx="26">
                  <c:v>428.61099954999997</c:v>
                </c:pt>
                <c:pt idx="27">
                  <c:v>479.53249930000004</c:v>
                </c:pt>
                <c:pt idx="28">
                  <c:v>586.51949884999999</c:v>
                </c:pt>
                <c:pt idx="29">
                  <c:v>618.78999905000001</c:v>
                </c:pt>
                <c:pt idx="30">
                  <c:v>606.19549944999994</c:v>
                </c:pt>
                <c:pt idx="31">
                  <c:v>711.74399949999997</c:v>
                </c:pt>
                <c:pt idx="32">
                  <c:v>914.43299890000003</c:v>
                </c:pt>
                <c:pt idx="33">
                  <c:v>954.80149864999998</c:v>
                </c:pt>
                <c:pt idx="34">
                  <c:v>930.105999</c:v>
                </c:pt>
                <c:pt idx="35">
                  <c:v>1080.8849983499999</c:v>
                </c:pt>
                <c:pt idx="36">
                  <c:v>1286.9279974999999</c:v>
                </c:pt>
                <c:pt idx="37">
                  <c:v>1326.0269985</c:v>
                </c:pt>
                <c:pt idx="38">
                  <c:v>1247.5644990000001</c:v>
                </c:pt>
                <c:pt idx="39">
                  <c:v>1315.9794980000001</c:v>
                </c:pt>
                <c:pt idx="40">
                  <c:v>1438.5649985</c:v>
                </c:pt>
                <c:pt idx="41">
                  <c:v>1419.7924994999998</c:v>
                </c:pt>
                <c:pt idx="42">
                  <c:v>1355.4809989999999</c:v>
                </c:pt>
                <c:pt idx="43">
                  <c:v>1359.4249970000001</c:v>
                </c:pt>
                <c:pt idx="44">
                  <c:v>1514.7979965</c:v>
                </c:pt>
                <c:pt idx="45">
                  <c:v>1636.5919974999999</c:v>
                </c:pt>
                <c:pt idx="46">
                  <c:v>1563.140997</c:v>
                </c:pt>
                <c:pt idx="47">
                  <c:v>1517.8324965000002</c:v>
                </c:pt>
                <c:pt idx="48">
                  <c:v>1684.8364985000001</c:v>
                </c:pt>
                <c:pt idx="49">
                  <c:v>1789.318499</c:v>
                </c:pt>
                <c:pt idx="50">
                  <c:v>1728.0979980000002</c:v>
                </c:pt>
                <c:pt idx="51">
                  <c:v>1753.9524974999999</c:v>
                </c:pt>
                <c:pt idx="52">
                  <c:v>1884.0129984999999</c:v>
                </c:pt>
                <c:pt idx="53">
                  <c:v>1987.0929984999998</c:v>
                </c:pt>
                <c:pt idx="54">
                  <c:v>1917.9364965</c:v>
                </c:pt>
                <c:pt idx="55">
                  <c:v>2001.3839950000001</c:v>
                </c:pt>
                <c:pt idx="56">
                  <c:v>2304.8214950000001</c:v>
                </c:pt>
                <c:pt idx="57">
                  <c:v>2272.7769964999998</c:v>
                </c:pt>
                <c:pt idx="58">
                  <c:v>2113.303997</c:v>
                </c:pt>
                <c:pt idx="59">
                  <c:v>2321.5969964999999</c:v>
                </c:pt>
                <c:pt idx="60">
                  <c:v>2662.6429980000003</c:v>
                </c:pt>
                <c:pt idx="61">
                  <c:v>2742</c:v>
                </c:pt>
                <c:pt idx="62">
                  <c:v>2613.5</c:v>
                </c:pt>
                <c:pt idx="63">
                  <c:v>2789</c:v>
                </c:pt>
                <c:pt idx="64">
                  <c:v>3075.5</c:v>
                </c:pt>
                <c:pt idx="65">
                  <c:v>2666.5</c:v>
                </c:pt>
                <c:pt idx="66">
                  <c:v>2182</c:v>
                </c:pt>
                <c:pt idx="67">
                  <c:v>2250</c:v>
                </c:pt>
                <c:pt idx="68">
                  <c:v>2225</c:v>
                </c:pt>
                <c:pt idx="69">
                  <c:v>1865</c:v>
                </c:pt>
                <c:pt idx="70">
                  <c:v>1669</c:v>
                </c:pt>
                <c:pt idx="71">
                  <c:v>1675.5</c:v>
                </c:pt>
                <c:pt idx="72">
                  <c:v>1596</c:v>
                </c:pt>
                <c:pt idx="73">
                  <c:v>1491.5</c:v>
                </c:pt>
                <c:pt idx="74">
                  <c:v>1403.5</c:v>
                </c:pt>
                <c:pt idx="75">
                  <c:v>1479</c:v>
                </c:pt>
                <c:pt idx="76">
                  <c:v>1633</c:v>
                </c:pt>
                <c:pt idx="77">
                  <c:v>1620</c:v>
                </c:pt>
                <c:pt idx="78">
                  <c:v>1544</c:v>
                </c:pt>
                <c:pt idx="79">
                  <c:v>1447</c:v>
                </c:pt>
                <c:pt idx="80">
                  <c:v>1839.5</c:v>
                </c:pt>
                <c:pt idx="81">
                  <c:v>2144</c:v>
                </c:pt>
                <c:pt idx="82">
                  <c:v>1885</c:v>
                </c:pt>
                <c:pt idx="83">
                  <c:v>1847.5</c:v>
                </c:pt>
                <c:pt idx="84">
                  <c:v>1438.5</c:v>
                </c:pt>
                <c:pt idx="85">
                  <c:v>1219</c:v>
                </c:pt>
                <c:pt idx="86">
                  <c:v>1453</c:v>
                </c:pt>
                <c:pt idx="87">
                  <c:v>1462.5</c:v>
                </c:pt>
                <c:pt idx="88">
                  <c:v>1412.5</c:v>
                </c:pt>
                <c:pt idx="89">
                  <c:v>1435</c:v>
                </c:pt>
                <c:pt idx="90">
                  <c:v>1462</c:v>
                </c:pt>
                <c:pt idx="91">
                  <c:v>1436</c:v>
                </c:pt>
                <c:pt idx="92">
                  <c:v>1457.5</c:v>
                </c:pt>
                <c:pt idx="93">
                  <c:v>1473.5</c:v>
                </c:pt>
                <c:pt idx="94">
                  <c:v>1510</c:v>
                </c:pt>
                <c:pt idx="95">
                  <c:v>1630</c:v>
                </c:pt>
                <c:pt idx="96">
                  <c:v>1860.5</c:v>
                </c:pt>
                <c:pt idx="97">
                  <c:v>1957.5</c:v>
                </c:pt>
                <c:pt idx="98">
                  <c:v>1961.5</c:v>
                </c:pt>
                <c:pt idx="99">
                  <c:v>2182</c:v>
                </c:pt>
                <c:pt idx="100">
                  <c:v>2920</c:v>
                </c:pt>
                <c:pt idx="101">
                  <c:v>3366.5</c:v>
                </c:pt>
                <c:pt idx="102">
                  <c:v>3381.5</c:v>
                </c:pt>
                <c:pt idx="103">
                  <c:v>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F-5841-9F8A-500462999242}"/>
            </c:ext>
          </c:extLst>
        </c:ser>
        <c:ser>
          <c:idx val="2"/>
          <c:order val="2"/>
          <c:tx>
            <c:strRef>
              <c:f>'Part 2 Question 1'!$D$5</c:f>
              <c:strCache>
                <c:ptCount val="1"/>
                <c:pt idx="0">
                  <c:v>2MA 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2 Question 1'!$D$6:$D$109</c:f>
              <c:numCache>
                <c:formatCode>General</c:formatCode>
                <c:ptCount val="104"/>
                <c:pt idx="2" formatCode="0.00">
                  <c:v>21.544999955000002</c:v>
                </c:pt>
                <c:pt idx="3" formatCode="0.00">
                  <c:v>28.05949992</c:v>
                </c:pt>
                <c:pt idx="4" formatCode="0.00">
                  <c:v>37.017999889999999</c:v>
                </c:pt>
                <c:pt idx="5" formatCode="0.00">
                  <c:v>54.543999849999999</c:v>
                </c:pt>
                <c:pt idx="6" formatCode="0.00">
                  <c:v>73.192999839999999</c:v>
                </c:pt>
                <c:pt idx="7" formatCode="0.00">
                  <c:v>84.741999864999997</c:v>
                </c:pt>
                <c:pt idx="8" formatCode="0.00">
                  <c:v>94.198499914999999</c:v>
                </c:pt>
                <c:pt idx="9" formatCode="0.00">
                  <c:v>115.615499985</c:v>
                </c:pt>
                <c:pt idx="10" formatCode="0.00">
                  <c:v>132.28599980000001</c:v>
                </c:pt>
                <c:pt idx="11" formatCode="0.00">
                  <c:v>136.84999970000001</c:v>
                </c:pt>
                <c:pt idx="12" formatCode="0.00">
                  <c:v>159.24449970000001</c:v>
                </c:pt>
                <c:pt idx="13" formatCode="0.00">
                  <c:v>195.05049965000001</c:v>
                </c:pt>
                <c:pt idx="14" formatCode="0.00">
                  <c:v>221.1374998</c:v>
                </c:pt>
                <c:pt idx="15" formatCode="0.00">
                  <c:v>247.63299965000002</c:v>
                </c:pt>
                <c:pt idx="16" formatCode="0.00">
                  <c:v>270.24699925000004</c:v>
                </c:pt>
                <c:pt idx="17" formatCode="0.00">
                  <c:v>294.71899940000003</c:v>
                </c:pt>
                <c:pt idx="18" formatCode="0.00">
                  <c:v>308.16499950000002</c:v>
                </c:pt>
                <c:pt idx="19" formatCode="0.00">
                  <c:v>361.1224995</c:v>
                </c:pt>
                <c:pt idx="20" formatCode="0.00">
                  <c:v>449.77099944999998</c:v>
                </c:pt>
                <c:pt idx="21" formatCode="0.00">
                  <c:v>587.84749935000002</c:v>
                </c:pt>
                <c:pt idx="22" formatCode="0.00">
                  <c:v>566.81999969999993</c:v>
                </c:pt>
                <c:pt idx="23" formatCode="0.00">
                  <c:v>405.13649989999999</c:v>
                </c:pt>
                <c:pt idx="24" formatCode="0.00">
                  <c:v>392.31899974999999</c:v>
                </c:pt>
                <c:pt idx="25" formatCode="0.00">
                  <c:v>471.79949950000002</c:v>
                </c:pt>
                <c:pt idx="26" formatCode="0.00">
                  <c:v>471.41649959999995</c:v>
                </c:pt>
                <c:pt idx="27" formatCode="0.00">
                  <c:v>428.61099954999997</c:v>
                </c:pt>
                <c:pt idx="28" formatCode="0.00">
                  <c:v>479.53249930000004</c:v>
                </c:pt>
                <c:pt idx="29" formatCode="0.00">
                  <c:v>586.51949884999999</c:v>
                </c:pt>
                <c:pt idx="30" formatCode="0.00">
                  <c:v>618.78999905000001</c:v>
                </c:pt>
                <c:pt idx="31" formatCode="0.00">
                  <c:v>606.19549944999994</c:v>
                </c:pt>
                <c:pt idx="32" formatCode="0.00">
                  <c:v>711.74399949999997</c:v>
                </c:pt>
                <c:pt idx="33" formatCode="0.00">
                  <c:v>914.43299890000003</c:v>
                </c:pt>
                <c:pt idx="34" formatCode="0.00">
                  <c:v>954.80149864999998</c:v>
                </c:pt>
                <c:pt idx="35" formatCode="0.00">
                  <c:v>930.105999</c:v>
                </c:pt>
                <c:pt idx="36" formatCode="0.00">
                  <c:v>1080.8849983499999</c:v>
                </c:pt>
                <c:pt idx="37" formatCode="0.00">
                  <c:v>1286.9279974999999</c:v>
                </c:pt>
                <c:pt idx="38" formatCode="0.00">
                  <c:v>1326.0269985</c:v>
                </c:pt>
                <c:pt idx="39" formatCode="0.00">
                  <c:v>1247.5644990000001</c:v>
                </c:pt>
                <c:pt idx="40" formatCode="0.00">
                  <c:v>1315.9794980000001</c:v>
                </c:pt>
                <c:pt idx="41" formatCode="0.00">
                  <c:v>1438.5649985</c:v>
                </c:pt>
                <c:pt idx="42" formatCode="0.00">
                  <c:v>1419.7924994999998</c:v>
                </c:pt>
                <c:pt idx="43" formatCode="0.00">
                  <c:v>1355.4809989999999</c:v>
                </c:pt>
                <c:pt idx="44" formatCode="0.00">
                  <c:v>1359.4249970000001</c:v>
                </c:pt>
                <c:pt idx="45" formatCode="0.00">
                  <c:v>1514.7979965</c:v>
                </c:pt>
                <c:pt idx="46" formatCode="0.00">
                  <c:v>1636.5919974999999</c:v>
                </c:pt>
                <c:pt idx="47" formatCode="0.00">
                  <c:v>1563.140997</c:v>
                </c:pt>
                <c:pt idx="48" formatCode="0.00">
                  <c:v>1517.8324965000002</c:v>
                </c:pt>
                <c:pt idx="49" formatCode="0.00">
                  <c:v>1684.8364985000001</c:v>
                </c:pt>
                <c:pt idx="50" formatCode="0.00">
                  <c:v>1789.318499</c:v>
                </c:pt>
                <c:pt idx="51" formatCode="0.00">
                  <c:v>1728.0979980000002</c:v>
                </c:pt>
                <c:pt idx="52" formatCode="0.00">
                  <c:v>1753.9524974999999</c:v>
                </c:pt>
                <c:pt idx="53" formatCode="0.00">
                  <c:v>1884.0129984999999</c:v>
                </c:pt>
                <c:pt idx="54" formatCode="0.00">
                  <c:v>1987.0929984999998</c:v>
                </c:pt>
                <c:pt idx="55" formatCode="0.00">
                  <c:v>1917.9364965</c:v>
                </c:pt>
                <c:pt idx="56" formatCode="0.00">
                  <c:v>2001.3839950000001</c:v>
                </c:pt>
                <c:pt idx="57" formatCode="0.00">
                  <c:v>2304.8214950000001</c:v>
                </c:pt>
                <c:pt idx="58" formatCode="0.00">
                  <c:v>2272.7769964999998</c:v>
                </c:pt>
                <c:pt idx="59" formatCode="0.00">
                  <c:v>2113.303997</c:v>
                </c:pt>
                <c:pt idx="60" formatCode="0.00">
                  <c:v>2321.5969964999999</c:v>
                </c:pt>
                <c:pt idx="61" formatCode="0.00">
                  <c:v>2662.6429980000003</c:v>
                </c:pt>
                <c:pt idx="62" formatCode="0.00">
                  <c:v>2742</c:v>
                </c:pt>
                <c:pt idx="63" formatCode="0.00">
                  <c:v>2613.5</c:v>
                </c:pt>
                <c:pt idx="64" formatCode="0.00">
                  <c:v>2789</c:v>
                </c:pt>
                <c:pt idx="65" formatCode="0.00">
                  <c:v>3075.5</c:v>
                </c:pt>
                <c:pt idx="66" formatCode="0.00">
                  <c:v>2666.5</c:v>
                </c:pt>
                <c:pt idx="67" formatCode="0.00">
                  <c:v>2182</c:v>
                </c:pt>
                <c:pt idx="68" formatCode="0.00">
                  <c:v>2250</c:v>
                </c:pt>
                <c:pt idx="69" formatCode="0.00">
                  <c:v>2225</c:v>
                </c:pt>
                <c:pt idx="70" formatCode="0.00">
                  <c:v>1865</c:v>
                </c:pt>
                <c:pt idx="71" formatCode="0.00">
                  <c:v>1669</c:v>
                </c:pt>
                <c:pt idx="72" formatCode="0.00">
                  <c:v>1675.5</c:v>
                </c:pt>
                <c:pt idx="73" formatCode="0.00">
                  <c:v>1596</c:v>
                </c:pt>
                <c:pt idx="74" formatCode="0.00">
                  <c:v>1491.5</c:v>
                </c:pt>
                <c:pt idx="75" formatCode="0.00">
                  <c:v>1403.5</c:v>
                </c:pt>
                <c:pt idx="76" formatCode="0.00">
                  <c:v>1479</c:v>
                </c:pt>
                <c:pt idx="77" formatCode="0.00">
                  <c:v>1633</c:v>
                </c:pt>
                <c:pt idx="78" formatCode="0.00">
                  <c:v>1620</c:v>
                </c:pt>
                <c:pt idx="79" formatCode="0.00">
                  <c:v>1544</c:v>
                </c:pt>
                <c:pt idx="80" formatCode="0.00">
                  <c:v>1447</c:v>
                </c:pt>
                <c:pt idx="81" formatCode="0.00">
                  <c:v>1839.5</c:v>
                </c:pt>
                <c:pt idx="82" formatCode="0.00">
                  <c:v>2144</c:v>
                </c:pt>
                <c:pt idx="83" formatCode="0.00">
                  <c:v>1885</c:v>
                </c:pt>
                <c:pt idx="84" formatCode="0.00">
                  <c:v>1847.5</c:v>
                </c:pt>
                <c:pt idx="85" formatCode="0.00">
                  <c:v>1438.5</c:v>
                </c:pt>
                <c:pt idx="86" formatCode="0.00">
                  <c:v>1219</c:v>
                </c:pt>
                <c:pt idx="87" formatCode="0.00">
                  <c:v>1453</c:v>
                </c:pt>
                <c:pt idx="88" formatCode="0.00">
                  <c:v>1462.5</c:v>
                </c:pt>
                <c:pt idx="89" formatCode="0.00">
                  <c:v>1412.5</c:v>
                </c:pt>
                <c:pt idx="90" formatCode="0.00">
                  <c:v>1435</c:v>
                </c:pt>
                <c:pt idx="91" formatCode="0.00">
                  <c:v>1462</c:v>
                </c:pt>
                <c:pt idx="92" formatCode="0.00">
                  <c:v>1436</c:v>
                </c:pt>
                <c:pt idx="93" formatCode="0.00">
                  <c:v>1457.5</c:v>
                </c:pt>
                <c:pt idx="94" formatCode="0.00">
                  <c:v>1473.5</c:v>
                </c:pt>
                <c:pt idx="95" formatCode="0.00">
                  <c:v>1510</c:v>
                </c:pt>
                <c:pt idx="96" formatCode="0.00">
                  <c:v>1630</c:v>
                </c:pt>
                <c:pt idx="97" formatCode="0.00">
                  <c:v>1860.5</c:v>
                </c:pt>
                <c:pt idx="98" formatCode="0.00">
                  <c:v>1957.5</c:v>
                </c:pt>
                <c:pt idx="99" formatCode="0.00">
                  <c:v>1961.5</c:v>
                </c:pt>
                <c:pt idx="100" formatCode="0.00">
                  <c:v>2182</c:v>
                </c:pt>
                <c:pt idx="101" formatCode="0.00">
                  <c:v>2920</c:v>
                </c:pt>
                <c:pt idx="102" formatCode="0.00">
                  <c:v>3366.5</c:v>
                </c:pt>
                <c:pt idx="103" formatCode="0.00">
                  <c:v>3381.5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8F-5841-9F8A-500462999242}"/>
            </c:ext>
          </c:extLst>
        </c:ser>
        <c:ser>
          <c:idx val="3"/>
          <c:order val="3"/>
          <c:tx>
            <c:strRef>
              <c:f>'Part 2 Question 1'!$E$5</c:f>
              <c:strCache>
                <c:ptCount val="1"/>
                <c:pt idx="0">
                  <c:v>Smoothed 2MA 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2 Question 1'!$E$6:$E$109</c:f>
              <c:numCache>
                <c:formatCode>General</c:formatCode>
                <c:ptCount val="104"/>
                <c:pt idx="2" formatCode="0.00">
                  <c:v>21.544999955000002</c:v>
                </c:pt>
                <c:pt idx="3">
                  <c:v>30.500955466234327</c:v>
                </c:pt>
                <c:pt idx="4">
                  <c:v>39.409827615412595</c:v>
                </c:pt>
                <c:pt idx="5">
                  <c:v>62.328732240251526</c:v>
                </c:pt>
                <c:pt idx="6">
                  <c:v>75.681642484328748</c:v>
                </c:pt>
                <c:pt idx="7">
                  <c:v>87.898070682542723</c:v>
                </c:pt>
                <c:pt idx="8">
                  <c:v>95.843336658406969</c:v>
                </c:pt>
                <c:pt idx="9">
                  <c:v>126.47886543400934</c:v>
                </c:pt>
                <c:pt idx="10">
                  <c:v>130.16729430242327</c:v>
                </c:pt>
                <c:pt idx="11">
                  <c:v>140.33349444554634</c:v>
                </c:pt>
                <c:pt idx="12">
                  <c:v>169.1531689574856</c:v>
                </c:pt>
                <c:pt idx="13">
                  <c:v>205.82500479731468</c:v>
                </c:pt>
                <c:pt idx="14">
                  <c:v>223.82546411991234</c:v>
                </c:pt>
                <c:pt idx="15">
                  <c:v>259.13140668583753</c:v>
                </c:pt>
                <c:pt idx="16">
                  <c:v>270.56892918814879</c:v>
                </c:pt>
                <c:pt idx="17">
                  <c:v>307.66259814674271</c:v>
                </c:pt>
                <c:pt idx="18">
                  <c:v>301.52032789012395</c:v>
                </c:pt>
                <c:pt idx="19">
                  <c:v>399.51482070081977</c:v>
                </c:pt>
                <c:pt idx="20">
                  <c:v>462.78833682749519</c:v>
                </c:pt>
                <c:pt idx="21">
                  <c:v>654.11600027869554</c:v>
                </c:pt>
                <c:pt idx="22">
                  <c:v>476.38447687086847</c:v>
                </c:pt>
                <c:pt idx="23">
                  <c:v>393.96151392822975</c:v>
                </c:pt>
                <c:pt idx="24">
                  <c:v>406.75485408803945</c:v>
                </c:pt>
                <c:pt idx="25">
                  <c:v>510.04011461432498</c:v>
                </c:pt>
                <c:pt idx="26">
                  <c:v>427.90828697192552</c:v>
                </c:pt>
                <c:pt idx="27">
                  <c:v>444.45756077617904</c:v>
                </c:pt>
                <c:pt idx="28">
                  <c:v>498.34313298695042</c:v>
                </c:pt>
                <c:pt idx="29">
                  <c:v>631.50436948433412</c:v>
                </c:pt>
                <c:pt idx="30">
                  <c:v>585.86557889170194</c:v>
                </c:pt>
                <c:pt idx="31">
                  <c:v>627.45944475075441</c:v>
                </c:pt>
                <c:pt idx="32">
                  <c:v>756.60308510620985</c:v>
                </c:pt>
                <c:pt idx="33">
                  <c:v>988.8201208782051</c:v>
                </c:pt>
                <c:pt idx="34">
                  <c:v>889.98361082608017</c:v>
                </c:pt>
                <c:pt idx="35">
                  <c:v>973.71609866176323</c:v>
                </c:pt>
                <c:pt idx="36">
                  <c:v>1132.1374794067146</c:v>
                </c:pt>
                <c:pt idx="37">
                  <c:v>1353.9237229272157</c:v>
                </c:pt>
                <c:pt idx="38">
                  <c:v>1266.9908985812654</c:v>
                </c:pt>
                <c:pt idx="39">
                  <c:v>1251.7348210098439</c:v>
                </c:pt>
                <c:pt idx="40">
                  <c:v>1358.9822077148613</c:v>
                </c:pt>
                <c:pt idx="41">
                  <c:v>1468.1701172324235</c:v>
                </c:pt>
                <c:pt idx="42">
                  <c:v>1369.0825774861164</c:v>
                </c:pt>
                <c:pt idx="43">
                  <c:v>1365.5708911835318</c:v>
                </c:pt>
                <c:pt idx="44">
                  <c:v>1356.2437515700412</c:v>
                </c:pt>
                <c:pt idx="45">
                  <c:v>1615.6140784338436</c:v>
                </c:pt>
                <c:pt idx="46">
                  <c:v>1601.0427123817242</c:v>
                </c:pt>
                <c:pt idx="47">
                  <c:v>1542.1931183114352</c:v>
                </c:pt>
                <c:pt idx="48">
                  <c:v>1513.6515982338137</c:v>
                </c:pt>
                <c:pt idx="49">
                  <c:v>1797.1488634576658</c:v>
                </c:pt>
                <c:pt idx="50">
                  <c:v>1731.2434086116873</c:v>
                </c:pt>
                <c:pt idx="51">
                  <c:v>1738.496229171895</c:v>
                </c:pt>
                <c:pt idx="52">
                  <c:v>1762.2491454872293</c:v>
                </c:pt>
                <c:pt idx="53">
                  <c:v>1955.6364121194654</c:v>
                </c:pt>
                <c:pt idx="54">
                  <c:v>1970.4689700745423</c:v>
                </c:pt>
                <c:pt idx="55">
                  <c:v>1882.3311446975897</c:v>
                </c:pt>
                <c:pt idx="56">
                  <c:v>2092.3036604386916</c:v>
                </c:pt>
                <c:pt idx="57">
                  <c:v>2398.2151329451935</c:v>
                </c:pt>
                <c:pt idx="58">
                  <c:v>2137.0145459811474</c:v>
                </c:pt>
                <c:pt idx="59">
                  <c:v>2147.4892533824514</c:v>
                </c:pt>
                <c:pt idx="60">
                  <c:v>2428.4163452794737</c:v>
                </c:pt>
                <c:pt idx="61">
                  <c:v>2756.2898284117459</c:v>
                </c:pt>
                <c:pt idx="62">
                  <c:v>2671.5642234555571</c:v>
                </c:pt>
                <c:pt idx="63">
                  <c:v>2593.114940586901</c:v>
                </c:pt>
                <c:pt idx="64">
                  <c:v>2926.1077180241182</c:v>
                </c:pt>
                <c:pt idx="65">
                  <c:v>3106.3741746078972</c:v>
                </c:pt>
                <c:pt idx="66">
                  <c:v>2357.8449505836797</c:v>
                </c:pt>
                <c:pt idx="67">
                  <c:v>2212.5503723652032</c:v>
                </c:pt>
                <c:pt idx="68">
                  <c:v>2300.6554200823653</c:v>
                </c:pt>
                <c:pt idx="69">
                  <c:v>2161.2016542456095</c:v>
                </c:pt>
                <c:pt idx="70">
                  <c:v>1706.0908848038687</c:v>
                </c:pt>
                <c:pt idx="71">
                  <c:v>1731.2016125089092</c:v>
                </c:pt>
                <c:pt idx="72">
                  <c:v>1635.9864062622016</c:v>
                </c:pt>
                <c:pt idx="73">
                  <c:v>1588.877944923061</c:v>
                </c:pt>
                <c:pt idx="74">
                  <c:v>1439.4945356398562</c:v>
                </c:pt>
                <c:pt idx="75">
                  <c:v>1409.0337777402833</c:v>
                </c:pt>
                <c:pt idx="76">
                  <c:v>1528.4299094504563</c:v>
                </c:pt>
                <c:pt idx="77">
                  <c:v>1675.9384057059492</c:v>
                </c:pt>
                <c:pt idx="78">
                  <c:v>1557.3772775683024</c:v>
                </c:pt>
                <c:pt idx="79">
                  <c:v>1557.8831805460795</c:v>
                </c:pt>
                <c:pt idx="80">
                  <c:v>1377.6241180117272</c:v>
                </c:pt>
                <c:pt idx="81">
                  <c:v>2161.9005604721351</c:v>
                </c:pt>
                <c:pt idx="82">
                  <c:v>1985.6894046844031</c:v>
                </c:pt>
                <c:pt idx="83">
                  <c:v>1855.14448741611</c:v>
                </c:pt>
                <c:pt idx="84">
                  <c:v>1867.2131839493434</c:v>
                </c:pt>
                <c:pt idx="85">
                  <c:v>1168.3714703197843</c:v>
                </c:pt>
                <c:pt idx="86">
                  <c:v>1381.7322687291953</c:v>
                </c:pt>
                <c:pt idx="87">
                  <c:v>1457.5034640140477</c:v>
                </c:pt>
                <c:pt idx="88">
                  <c:v>1451.4076103959246</c:v>
                </c:pt>
                <c:pt idx="89">
                  <c:v>1389.3336659601091</c:v>
                </c:pt>
                <c:pt idx="90">
                  <c:v>1475.1775513262503</c:v>
                </c:pt>
                <c:pt idx="91">
                  <c:v>1437.6626658278735</c:v>
                </c:pt>
                <c:pt idx="92">
                  <c:v>1441.9987441729388</c:v>
                </c:pt>
                <c:pt idx="93">
                  <c:v>1466.3719221530348</c:v>
                </c:pt>
                <c:pt idx="94">
                  <c:v>1473.3814179622243</c:v>
                </c:pt>
                <c:pt idx="95">
                  <c:v>1531.5647305792345</c:v>
                </c:pt>
                <c:pt idx="96">
                  <c:v>1680.5885079567929</c:v>
                </c:pt>
                <c:pt idx="97">
                  <c:v>1944.9545151018524</c:v>
                </c:pt>
                <c:pt idx="98">
                  <c:v>1915.7448779847607</c:v>
                </c:pt>
                <c:pt idx="99">
                  <c:v>1995.5678557340239</c:v>
                </c:pt>
                <c:pt idx="100">
                  <c:v>2283.510393335052</c:v>
                </c:pt>
                <c:pt idx="101">
                  <c:v>3263.6688934954454</c:v>
                </c:pt>
                <c:pt idx="102">
                  <c:v>3246.8773757429876</c:v>
                </c:pt>
                <c:pt idx="103">
                  <c:v>3468.7636317643937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8F-5841-9F8A-50046299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39567"/>
        <c:axId val="164391983"/>
      </c:lineChart>
      <c:catAx>
        <c:axId val="3833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1983"/>
        <c:crosses val="autoZero"/>
        <c:auto val="1"/>
        <c:lblAlgn val="ctr"/>
        <c:lblOffset val="100"/>
        <c:noMultiLvlLbl val="0"/>
      </c:catAx>
      <c:valAx>
        <c:axId val="1643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Actual</a:t>
            </a:r>
            <a:r>
              <a:rPr lang="en-GB" baseline="0"/>
              <a:t> revenue vs Holt Winters Model Forecast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 Question 2 Forecasts'!$B$5</c:f>
              <c:strCache>
                <c:ptCount val="1"/>
                <c:pt idx="0">
                  <c:v>Actual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'Part 2 Question 2 Forecasts'!$B$6:$B$109</c:f>
              <c:numCache>
                <c:formatCode>_(* #,##0.00_);_(* \(#,##0.00\);_(* "-"??_);_(@_)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B-9F4E-97AB-2977AE0FB634}"/>
            </c:ext>
          </c:extLst>
        </c:ser>
        <c:ser>
          <c:idx val="1"/>
          <c:order val="1"/>
          <c:tx>
            <c:strRef>
              <c:f>'Part 2 Question 2 Forecasts'!$G$5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2 Question 2 Forecasts'!$G$6:$G$109</c:f>
              <c:numCache>
                <c:formatCode>_(* #,##0.00_);_(* \(#,##0.00\);_(* "-"??_);_(@_)</c:formatCode>
                <c:ptCount val="104"/>
                <c:pt idx="8">
                  <c:v>126.10024992159373</c:v>
                </c:pt>
                <c:pt idx="9">
                  <c:v>139.57595971922362</c:v>
                </c:pt>
                <c:pt idx="10">
                  <c:v>144.09501420522358</c:v>
                </c:pt>
                <c:pt idx="11">
                  <c:v>150.78504542011385</c:v>
                </c:pt>
                <c:pt idx="12">
                  <c:v>199.39495252745624</c:v>
                </c:pt>
                <c:pt idx="13">
                  <c:v>219.78890839906833</c:v>
                </c:pt>
                <c:pt idx="14">
                  <c:v>241.42856867623965</c:v>
                </c:pt>
                <c:pt idx="15">
                  <c:v>277.06936464708241</c:v>
                </c:pt>
                <c:pt idx="16">
                  <c:v>309.92220546299762</c:v>
                </c:pt>
                <c:pt idx="17">
                  <c:v>327.79809326636735</c:v>
                </c:pt>
                <c:pt idx="18">
                  <c:v>326.52642134176563</c:v>
                </c:pt>
                <c:pt idx="19">
                  <c:v>414.83755711878877</c:v>
                </c:pt>
                <c:pt idx="20">
                  <c:v>508.75669526458478</c:v>
                </c:pt>
                <c:pt idx="21">
                  <c:v>683.45127307055793</c:v>
                </c:pt>
                <c:pt idx="22">
                  <c:v>553.13479891862266</c:v>
                </c:pt>
                <c:pt idx="23">
                  <c:v>432.57991574634599</c:v>
                </c:pt>
                <c:pt idx="24">
                  <c:v>451.21030702236777</c:v>
                </c:pt>
                <c:pt idx="25">
                  <c:v>474.83775045118153</c:v>
                </c:pt>
                <c:pt idx="26">
                  <c:v>455.27956033071132</c:v>
                </c:pt>
                <c:pt idx="27">
                  <c:v>463.96115755405879</c:v>
                </c:pt>
                <c:pt idx="28">
                  <c:v>545.61057116979748</c:v>
                </c:pt>
                <c:pt idx="29">
                  <c:v>589.18647591656077</c:v>
                </c:pt>
                <c:pt idx="30">
                  <c:v>625.77141507752106</c:v>
                </c:pt>
                <c:pt idx="31">
                  <c:v>669.06682124165934</c:v>
                </c:pt>
                <c:pt idx="32">
                  <c:v>830.0573634933321</c:v>
                </c:pt>
                <c:pt idx="33">
                  <c:v>962.95488625852693</c:v>
                </c:pt>
                <c:pt idx="34">
                  <c:v>972.24861577176932</c:v>
                </c:pt>
                <c:pt idx="35">
                  <c:v>1058.8828529587031</c:v>
                </c:pt>
                <c:pt idx="36">
                  <c:v>1249.7907773244485</c:v>
                </c:pt>
                <c:pt idx="37">
                  <c:v>1337.1890766985512</c:v>
                </c:pt>
                <c:pt idx="38">
                  <c:v>1381.6423856614053</c:v>
                </c:pt>
                <c:pt idx="39">
                  <c:v>1375.1693898828721</c:v>
                </c:pt>
                <c:pt idx="40">
                  <c:v>1494.4117325810885</c:v>
                </c:pt>
                <c:pt idx="41">
                  <c:v>1430.0118523718988</c:v>
                </c:pt>
                <c:pt idx="42">
                  <c:v>1452.4353545605211</c:v>
                </c:pt>
                <c:pt idx="43">
                  <c:v>1471.9926676052889</c:v>
                </c:pt>
                <c:pt idx="44">
                  <c:v>1472.5722412113994</c:v>
                </c:pt>
                <c:pt idx="45">
                  <c:v>1530.9566631946282</c:v>
                </c:pt>
                <c:pt idx="46">
                  <c:v>1662.8423856835807</c:v>
                </c:pt>
                <c:pt idx="47">
                  <c:v>1649.8143500286631</c:v>
                </c:pt>
                <c:pt idx="48">
                  <c:v>1660.7951257523396</c:v>
                </c:pt>
                <c:pt idx="49">
                  <c:v>1705.5398935470048</c:v>
                </c:pt>
                <c:pt idx="50">
                  <c:v>1774.3528826161719</c:v>
                </c:pt>
                <c:pt idx="51">
                  <c:v>1832.7804848215433</c:v>
                </c:pt>
                <c:pt idx="52">
                  <c:v>1939.3481305874257</c:v>
                </c:pt>
                <c:pt idx="53">
                  <c:v>1868.007641692416</c:v>
                </c:pt>
                <c:pt idx="54">
                  <c:v>2005.4024240384151</c:v>
                </c:pt>
                <c:pt idx="55">
                  <c:v>1981.9606924663367</c:v>
                </c:pt>
                <c:pt idx="56">
                  <c:v>2272.2872683960727</c:v>
                </c:pt>
                <c:pt idx="57">
                  <c:v>2331.9262280033995</c:v>
                </c:pt>
                <c:pt idx="58">
                  <c:v>2195.9540828508393</c:v>
                </c:pt>
                <c:pt idx="59">
                  <c:v>2271.4567943905304</c:v>
                </c:pt>
                <c:pt idx="60">
                  <c:v>2620.809433842699</c:v>
                </c:pt>
                <c:pt idx="61">
                  <c:v>2664.9982615217923</c:v>
                </c:pt>
                <c:pt idx="62">
                  <c:v>2753.3509133872885</c:v>
                </c:pt>
                <c:pt idx="63">
                  <c:v>2788.0690984458874</c:v>
                </c:pt>
                <c:pt idx="64">
                  <c:v>3157.1385935562475</c:v>
                </c:pt>
                <c:pt idx="65">
                  <c:v>3032.6172521005064</c:v>
                </c:pt>
                <c:pt idx="66">
                  <c:v>2447.4231117482877</c:v>
                </c:pt>
                <c:pt idx="67">
                  <c:v>2356.7760605753888</c:v>
                </c:pt>
                <c:pt idx="68">
                  <c:v>2409.389745125749</c:v>
                </c:pt>
                <c:pt idx="69">
                  <c:v>1871.1038021873819</c:v>
                </c:pt>
                <c:pt idx="70">
                  <c:v>1639.1274237304085</c:v>
                </c:pt>
                <c:pt idx="71">
                  <c:v>1766.484388555499</c:v>
                </c:pt>
                <c:pt idx="72">
                  <c:v>1652.4738230042369</c:v>
                </c:pt>
                <c:pt idx="73">
                  <c:v>1212.6917319906738</c:v>
                </c:pt>
                <c:pt idx="74">
                  <c:v>1335.8935119885059</c:v>
                </c:pt>
                <c:pt idx="75">
                  <c:v>1422.9512219811606</c:v>
                </c:pt>
                <c:pt idx="76">
                  <c:v>1545.1847639281561</c:v>
                </c:pt>
                <c:pt idx="77">
                  <c:v>1352.4746520103663</c:v>
                </c:pt>
                <c:pt idx="78">
                  <c:v>1512.994871995601</c:v>
                </c:pt>
                <c:pt idx="79">
                  <c:v>1647.7359466952348</c:v>
                </c:pt>
                <c:pt idx="80">
                  <c:v>1476.9463112684789</c:v>
                </c:pt>
                <c:pt idx="81">
                  <c:v>1848.5385459826296</c:v>
                </c:pt>
                <c:pt idx="82">
                  <c:v>2017.1933774110394</c:v>
                </c:pt>
                <c:pt idx="83">
                  <c:v>2008.0406140019732</c:v>
                </c:pt>
                <c:pt idx="84">
                  <c:v>2127.7154738728655</c:v>
                </c:pt>
                <c:pt idx="85">
                  <c:v>927.54183499389592</c:v>
                </c:pt>
                <c:pt idx="86">
                  <c:v>1246.6310246031308</c:v>
                </c:pt>
                <c:pt idx="87">
                  <c:v>1472.7305457875498</c:v>
                </c:pt>
                <c:pt idx="88">
                  <c:v>1540.435246944209</c:v>
                </c:pt>
                <c:pt idx="89">
                  <c:v>1194.5192859980423</c:v>
                </c:pt>
                <c:pt idx="90">
                  <c:v>1387.5351157701998</c:v>
                </c:pt>
                <c:pt idx="91">
                  <c:v>1480.4594382824184</c:v>
                </c:pt>
                <c:pt idx="92">
                  <c:v>1540.5883266621363</c:v>
                </c:pt>
                <c:pt idx="93">
                  <c:v>1327.2679871303394</c:v>
                </c:pt>
                <c:pt idx="94">
                  <c:v>1402.1251881241283</c:v>
                </c:pt>
                <c:pt idx="95">
                  <c:v>1577.3657070627926</c:v>
                </c:pt>
                <c:pt idx="96">
                  <c:v>1793.284539779941</c:v>
                </c:pt>
                <c:pt idx="97">
                  <c:v>1860.4676795310484</c:v>
                </c:pt>
                <c:pt idx="98">
                  <c:v>1925.6351884255109</c:v>
                </c:pt>
                <c:pt idx="99">
                  <c:v>2115.8054508244427</c:v>
                </c:pt>
                <c:pt idx="100">
                  <c:v>2467.3881018488205</c:v>
                </c:pt>
                <c:pt idx="101">
                  <c:v>3224.2462187380042</c:v>
                </c:pt>
                <c:pt idx="102">
                  <c:v>3419.9243268748046</c:v>
                </c:pt>
                <c:pt idx="103">
                  <c:v>3779.5351705192452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B-9F4E-97AB-2977AE0FB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961408"/>
        <c:axId val="1427827616"/>
      </c:lineChart>
      <c:catAx>
        <c:axId val="1422961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27616"/>
        <c:crosses val="autoZero"/>
        <c:auto val="1"/>
        <c:lblAlgn val="ctr"/>
        <c:lblOffset val="100"/>
        <c:noMultiLvlLbl val="0"/>
      </c:catAx>
      <c:valAx>
        <c:axId val="142782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6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2 Question 3'!$K$5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'Part 2 Question 3'!$K$6:$K$9</c:f>
              <c:numCache>
                <c:formatCode>_(* #,##0.00_);_(* \(#,##0.00\);_(* "-"??_);_(@_)</c:formatCode>
                <c:ptCount val="4"/>
                <c:pt idx="0">
                  <c:v>4083.2669396794295</c:v>
                </c:pt>
                <c:pt idx="1">
                  <c:v>4054.9381510521062</c:v>
                </c:pt>
                <c:pt idx="2">
                  <c:v>4244.7837138153418</c:v>
                </c:pt>
                <c:pt idx="3">
                  <c:v>4507.3222189793742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7-7142-B2B1-A4AB248B5B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6945792"/>
        <c:axId val="1466693152"/>
      </c:barChart>
      <c:catAx>
        <c:axId val="146694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Periods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93152"/>
        <c:crosses val="autoZero"/>
        <c:auto val="1"/>
        <c:lblAlgn val="ctr"/>
        <c:lblOffset val="100"/>
        <c:noMultiLvlLbl val="0"/>
      </c:catAx>
      <c:valAx>
        <c:axId val="14666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4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469901</xdr:colOff>
          <xdr:row>2</xdr:row>
          <xdr:rowOff>0</xdr:rowOff>
        </xdr:from>
        <xdr:to>
          <xdr:col>5</xdr:col>
          <xdr:colOff>1308101</xdr:colOff>
          <xdr:row>6</xdr:row>
          <xdr:rowOff>38100</xdr:rowOff>
        </xdr:to>
        <xdr:sp macro="" textlink="">
          <xdr:nvSpPr>
            <xdr:cNvPr id="2049" name="Object 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EABD0BB-4AD9-C868-D7A2-33D3689F3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660400</xdr:colOff>
          <xdr:row>7</xdr:row>
          <xdr:rowOff>152400</xdr:rowOff>
        </xdr:from>
        <xdr:to>
          <xdr:col>5</xdr:col>
          <xdr:colOff>368300</xdr:colOff>
          <xdr:row>12</xdr:row>
          <xdr:rowOff>57812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B8ABFCBA-DEB5-4065-9594-EFC5126E65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374649</xdr:colOff>
      <xdr:row>15</xdr:row>
      <xdr:rowOff>83279</xdr:rowOff>
    </xdr:from>
    <xdr:to>
      <xdr:col>15</xdr:col>
      <xdr:colOff>520492</xdr:colOff>
      <xdr:row>35</xdr:row>
      <xdr:rowOff>291476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933C7-F5EA-EA04-B277-C036E4941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469901</xdr:colOff>
          <xdr:row>2</xdr:row>
          <xdr:rowOff>0</xdr:rowOff>
        </xdr:from>
        <xdr:to>
          <xdr:col>5</xdr:col>
          <xdr:colOff>1308101</xdr:colOff>
          <xdr:row>6</xdr:row>
          <xdr:rowOff>38100</xdr:rowOff>
        </xdr:to>
        <xdr:sp macro="" textlink="">
          <xdr:nvSpPr>
            <xdr:cNvPr id="4097" name="Object 5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111C87E3-8F7A-7B4C-AB03-58693C034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660400</xdr:colOff>
          <xdr:row>7</xdr:row>
          <xdr:rowOff>152400</xdr:rowOff>
        </xdr:from>
        <xdr:to>
          <xdr:col>5</xdr:col>
          <xdr:colOff>368300</xdr:colOff>
          <xdr:row>12</xdr:row>
          <xdr:rowOff>57812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4E743F-3501-5344-9988-D206937863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624485</xdr:colOff>
      <xdr:row>14</xdr:row>
      <xdr:rowOff>187377</xdr:rowOff>
    </xdr:from>
    <xdr:to>
      <xdr:col>17</xdr:col>
      <xdr:colOff>145738</xdr:colOff>
      <xdr:row>35</xdr:row>
      <xdr:rowOff>291476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10318-78C6-7C44-9353-C63B1F81DF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8</xdr:row>
      <xdr:rowOff>38100</xdr:rowOff>
    </xdr:from>
    <xdr:to>
      <xdr:col>18</xdr:col>
      <xdr:colOff>266700</xdr:colOff>
      <xdr:row>36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4B9C74-F2FD-1DAD-CC41-FD28C671A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11</xdr:row>
      <xdr:rowOff>95250</xdr:rowOff>
    </xdr:from>
    <xdr:to>
      <xdr:col>18</xdr:col>
      <xdr:colOff>762000</xdr:colOff>
      <xdr:row>43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B0C58-6CD7-CD43-8AA0-A212A65941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11</xdr:row>
      <xdr:rowOff>158750</xdr:rowOff>
    </xdr:from>
    <xdr:to>
      <xdr:col>14</xdr:col>
      <xdr:colOff>228600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2175A-CBDB-A040-A9B1-79729A5F8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hnaviangati/Downloads/mishra_shrishty_hw3.xlsx" TargetMode="External"/><Relationship Id="rId1" Type="http://schemas.openxmlformats.org/officeDocument/2006/relationships/externalLinkPath" Target="/Users/jahnaviangati/Downloads/mishra_shrishty_hw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pple Data"/>
      <sheetName val="Part 1 - Q1"/>
      <sheetName val="Part 1 - Q2"/>
      <sheetName val="Part 2 - Q1"/>
      <sheetName val="Part 2- Q2 Forecasts"/>
      <sheetName val="Part 2 - Q3"/>
    </sheetNames>
    <sheetDataSet>
      <sheetData sheetId="0"/>
      <sheetData sheetId="1"/>
      <sheetData sheetId="2"/>
      <sheetData sheetId="3"/>
      <sheetData sheetId="4">
        <row r="5">
          <cell r="B5" t="str">
            <v>Actual Revenue</v>
          </cell>
          <cell r="G5" t="str">
            <v>Forecast</v>
          </cell>
        </row>
        <row r="6">
          <cell r="B6">
            <v>19.539999959999999</v>
          </cell>
        </row>
        <row r="7">
          <cell r="B7">
            <v>23.54999995</v>
          </cell>
        </row>
        <row r="8">
          <cell r="B8">
            <v>32.568999890000001</v>
          </cell>
        </row>
        <row r="9">
          <cell r="B9">
            <v>41.466999889999997</v>
          </cell>
        </row>
        <row r="10">
          <cell r="B10">
            <v>67.620999810000001</v>
          </cell>
        </row>
        <row r="11">
          <cell r="B11">
            <v>78.764999869999997</v>
          </cell>
        </row>
        <row r="12">
          <cell r="B12">
            <v>90.718999859999997</v>
          </cell>
        </row>
        <row r="13">
          <cell r="B13">
            <v>97.677999970000002</v>
          </cell>
        </row>
        <row r="14">
          <cell r="B14">
            <v>133.553</v>
          </cell>
          <cell r="G14">
            <v>126.10024988665515</v>
          </cell>
        </row>
        <row r="15">
          <cell r="B15">
            <v>131.0189996</v>
          </cell>
          <cell r="G15">
            <v>139.57595971077282</v>
          </cell>
        </row>
        <row r="16">
          <cell r="B16">
            <v>142.6809998</v>
          </cell>
          <cell r="G16">
            <v>144.09501422825051</v>
          </cell>
        </row>
        <row r="17">
          <cell r="B17">
            <v>175.80799959999999</v>
          </cell>
          <cell r="G17">
            <v>150.78504544469322</v>
          </cell>
        </row>
        <row r="18">
          <cell r="B18">
            <v>214.2929997</v>
          </cell>
          <cell r="G18">
            <v>199.39495250291148</v>
          </cell>
        </row>
        <row r="19">
          <cell r="B19">
            <v>227.98199990000001</v>
          </cell>
          <cell r="G19">
            <v>219.78890839000289</v>
          </cell>
        </row>
        <row r="20">
          <cell r="B20">
            <v>267.28399940000003</v>
          </cell>
          <cell r="G20">
            <v>241.42856869479522</v>
          </cell>
        </row>
        <row r="21">
          <cell r="B21">
            <v>273.2099991</v>
          </cell>
          <cell r="G21">
            <v>277.06936466908093</v>
          </cell>
        </row>
        <row r="22">
          <cell r="B22">
            <v>316.2279997</v>
          </cell>
          <cell r="G22">
            <v>309.92220544119999</v>
          </cell>
        </row>
        <row r="23">
          <cell r="B23">
            <v>300.10199929999999</v>
          </cell>
          <cell r="G23">
            <v>327.79809325576502</v>
          </cell>
        </row>
        <row r="24">
          <cell r="B24">
            <v>422.14299970000002</v>
          </cell>
          <cell r="G24">
            <v>326.52642135652775</v>
          </cell>
        </row>
        <row r="25">
          <cell r="B25">
            <v>477.39899919999999</v>
          </cell>
          <cell r="G25">
            <v>414.83755713881283</v>
          </cell>
        </row>
        <row r="26">
          <cell r="B26">
            <v>698.29599949999999</v>
          </cell>
          <cell r="G26">
            <v>508.75669524575068</v>
          </cell>
        </row>
        <row r="27">
          <cell r="B27">
            <v>435.34399989999997</v>
          </cell>
          <cell r="G27">
            <v>683.45127305933227</v>
          </cell>
        </row>
        <row r="28">
          <cell r="B28">
            <v>374.92899990000001</v>
          </cell>
          <cell r="G28">
            <v>553.13479893044928</v>
          </cell>
        </row>
        <row r="29">
          <cell r="B29">
            <v>409.70899960000003</v>
          </cell>
          <cell r="G29">
            <v>432.57991576478508</v>
          </cell>
        </row>
        <row r="30">
          <cell r="B30">
            <v>533.88999939999997</v>
          </cell>
          <cell r="G30">
            <v>451.21030700642245</v>
          </cell>
        </row>
        <row r="31">
          <cell r="B31">
            <v>408.9429998</v>
          </cell>
          <cell r="G31">
            <v>474.83775043986782</v>
          </cell>
        </row>
        <row r="32">
          <cell r="B32">
            <v>448.27899930000001</v>
          </cell>
          <cell r="G32">
            <v>455.27956034016063</v>
          </cell>
        </row>
        <row r="33">
          <cell r="B33">
            <v>510.78599930000001</v>
          </cell>
          <cell r="G33">
            <v>463.96115757109658</v>
          </cell>
        </row>
        <row r="34">
          <cell r="B34">
            <v>662.25299840000002</v>
          </cell>
          <cell r="G34">
            <v>545.61057115651192</v>
          </cell>
        </row>
        <row r="35">
          <cell r="B35">
            <v>575.32699969999999</v>
          </cell>
          <cell r="G35">
            <v>589.18647590547823</v>
          </cell>
        </row>
        <row r="36">
          <cell r="B36">
            <v>637.06399920000001</v>
          </cell>
          <cell r="G36">
            <v>625.77141508499119</v>
          </cell>
        </row>
        <row r="37">
          <cell r="B37">
            <v>786.42399980000005</v>
          </cell>
          <cell r="G37">
            <v>669.06682125738917</v>
          </cell>
        </row>
        <row r="38">
          <cell r="B38">
            <v>1042.441998</v>
          </cell>
          <cell r="G38">
            <v>830.05736348242192</v>
          </cell>
        </row>
        <row r="39">
          <cell r="B39">
            <v>867.16099929999996</v>
          </cell>
          <cell r="G39">
            <v>962.95488624787242</v>
          </cell>
        </row>
        <row r="40">
          <cell r="B40">
            <v>993.05099870000004</v>
          </cell>
          <cell r="G40">
            <v>972.24861577756849</v>
          </cell>
        </row>
        <row r="41">
          <cell r="B41">
            <v>1168.7189980000001</v>
          </cell>
          <cell r="G41">
            <v>1058.8828529731825</v>
          </cell>
        </row>
        <row r="42">
          <cell r="B42">
            <v>1405.1369970000001</v>
          </cell>
          <cell r="G42">
            <v>1249.790777315621</v>
          </cell>
        </row>
        <row r="43">
          <cell r="B43">
            <v>1246.9169999999999</v>
          </cell>
          <cell r="G43">
            <v>1337.1890766884474</v>
          </cell>
        </row>
        <row r="44">
          <cell r="B44">
            <v>1248.211998</v>
          </cell>
          <cell r="G44">
            <v>1381.642385665788</v>
          </cell>
        </row>
        <row r="45">
          <cell r="B45">
            <v>1383.7469980000001</v>
          </cell>
          <cell r="G45">
            <v>1375.1693898961482</v>
          </cell>
        </row>
        <row r="46">
          <cell r="B46">
            <v>1493.3829989999999</v>
          </cell>
          <cell r="G46">
            <v>1494.4117325740644</v>
          </cell>
        </row>
        <row r="47">
          <cell r="B47">
            <v>1346.202</v>
          </cell>
          <cell r="G47">
            <v>1430.011852362421</v>
          </cell>
        </row>
        <row r="48">
          <cell r="B48">
            <v>1364.759998</v>
          </cell>
          <cell r="G48">
            <v>1452.4353545637048</v>
          </cell>
        </row>
        <row r="49">
          <cell r="B49">
            <v>1354.0899959999999</v>
          </cell>
          <cell r="G49">
            <v>1471.9926676174089</v>
          </cell>
        </row>
        <row r="50">
          <cell r="B50">
            <v>1675.505997</v>
          </cell>
          <cell r="G50">
            <v>1472.5722412059217</v>
          </cell>
        </row>
        <row r="51">
          <cell r="B51">
            <v>1597.6779979999999</v>
          </cell>
          <cell r="G51">
            <v>1530.9566631858174</v>
          </cell>
        </row>
        <row r="52">
          <cell r="B52">
            <v>1528.6039960000001</v>
          </cell>
          <cell r="G52">
            <v>1662.8423856857539</v>
          </cell>
        </row>
        <row r="53">
          <cell r="B53">
            <v>1507.060997</v>
          </cell>
          <cell r="G53">
            <v>1649.8143500396779</v>
          </cell>
        </row>
        <row r="54">
          <cell r="B54">
            <v>1862.6120000000001</v>
          </cell>
          <cell r="G54">
            <v>1660.7951257481761</v>
          </cell>
        </row>
        <row r="55">
          <cell r="B55">
            <v>1716.0249980000001</v>
          </cell>
          <cell r="G55">
            <v>1705.5398935388798</v>
          </cell>
        </row>
        <row r="56">
          <cell r="B56">
            <v>1740.1709980000001</v>
          </cell>
          <cell r="G56">
            <v>1774.3528826175004</v>
          </cell>
        </row>
        <row r="57">
          <cell r="B57">
            <v>1767.733997</v>
          </cell>
          <cell r="G57">
            <v>1832.7804848315079</v>
          </cell>
        </row>
        <row r="58">
          <cell r="B58">
            <v>2000.2919999999999</v>
          </cell>
          <cell r="G58">
            <v>1939.3481305843709</v>
          </cell>
        </row>
        <row r="59">
          <cell r="B59">
            <v>1973.8939969999999</v>
          </cell>
          <cell r="G59">
            <v>1868.0076416849772</v>
          </cell>
        </row>
        <row r="60">
          <cell r="B60">
            <v>1861.9789960000001</v>
          </cell>
          <cell r="G60">
            <v>2005.402424039044</v>
          </cell>
        </row>
        <row r="61">
          <cell r="B61">
            <v>2140.788994</v>
          </cell>
          <cell r="G61">
            <v>1981.9606924753107</v>
          </cell>
        </row>
        <row r="62">
          <cell r="B62">
            <v>2468.8539959999998</v>
          </cell>
          <cell r="G62">
            <v>2272.2872683939436</v>
          </cell>
        </row>
        <row r="63">
          <cell r="B63">
            <v>2076.6999970000002</v>
          </cell>
          <cell r="G63">
            <v>2331.9262279966351</v>
          </cell>
        </row>
        <row r="64">
          <cell r="B64">
            <v>2149.9079969999998</v>
          </cell>
          <cell r="G64">
            <v>2195.9540828508971</v>
          </cell>
        </row>
        <row r="65">
          <cell r="B65">
            <v>2493.2859960000001</v>
          </cell>
          <cell r="G65">
            <v>2271.4567943985762</v>
          </cell>
        </row>
        <row r="66">
          <cell r="B66">
            <v>2832</v>
          </cell>
          <cell r="G66">
            <v>2620.8094338413371</v>
          </cell>
        </row>
        <row r="67">
          <cell r="B67">
            <v>2652</v>
          </cell>
          <cell r="G67">
            <v>2664.99826151568</v>
          </cell>
        </row>
        <row r="68">
          <cell r="B68">
            <v>2575</v>
          </cell>
          <cell r="G68">
            <v>2753.3509133868856</v>
          </cell>
        </row>
        <row r="69">
          <cell r="B69">
            <v>3003</v>
          </cell>
          <cell r="G69">
            <v>2788.0690984530675</v>
          </cell>
        </row>
        <row r="70">
          <cell r="B70">
            <v>3148</v>
          </cell>
          <cell r="G70">
            <v>3157.1385935555127</v>
          </cell>
        </row>
        <row r="71">
          <cell r="B71">
            <v>2185</v>
          </cell>
          <cell r="G71">
            <v>3032.6172520950172</v>
          </cell>
        </row>
        <row r="72">
          <cell r="B72">
            <v>2179</v>
          </cell>
          <cell r="G72">
            <v>2447.4231117475206</v>
          </cell>
        </row>
        <row r="73">
          <cell r="B73">
            <v>2321</v>
          </cell>
          <cell r="G73">
            <v>2356.7760605817671</v>
          </cell>
        </row>
        <row r="74">
          <cell r="B74">
            <v>2129</v>
          </cell>
          <cell r="G74">
            <v>2409.389745125522</v>
          </cell>
        </row>
        <row r="75">
          <cell r="B75">
            <v>1601</v>
          </cell>
          <cell r="G75">
            <v>1871.1038021824834</v>
          </cell>
        </row>
        <row r="76">
          <cell r="B76">
            <v>1737</v>
          </cell>
          <cell r="G76">
            <v>1639.1274237293612</v>
          </cell>
        </row>
        <row r="77">
          <cell r="B77">
            <v>1614</v>
          </cell>
          <cell r="G77">
            <v>1766.4843885611383</v>
          </cell>
        </row>
        <row r="78">
          <cell r="B78">
            <v>1578</v>
          </cell>
          <cell r="G78">
            <v>1652.4738230044138</v>
          </cell>
        </row>
        <row r="79">
          <cell r="B79">
            <v>1405</v>
          </cell>
          <cell r="G79">
            <v>1212.6917319863271</v>
          </cell>
        </row>
        <row r="80">
          <cell r="B80">
            <v>1402</v>
          </cell>
          <cell r="G80">
            <v>1335.8935119872499</v>
          </cell>
        </row>
        <row r="81">
          <cell r="B81">
            <v>1556</v>
          </cell>
          <cell r="G81">
            <v>1422.9512219861238</v>
          </cell>
        </row>
        <row r="82">
          <cell r="B82">
            <v>1710</v>
          </cell>
          <cell r="G82">
            <v>1545.1847639286482</v>
          </cell>
        </row>
        <row r="83">
          <cell r="B83">
            <v>1530</v>
          </cell>
          <cell r="G83">
            <v>1352.4746520065326</v>
          </cell>
        </row>
        <row r="84">
          <cell r="B84">
            <v>1558</v>
          </cell>
          <cell r="G84">
            <v>1512.9948719941963</v>
          </cell>
        </row>
        <row r="85">
          <cell r="B85">
            <v>1336</v>
          </cell>
          <cell r="G85">
            <v>1647.7359466995815</v>
          </cell>
        </row>
        <row r="86">
          <cell r="B86">
            <v>2343</v>
          </cell>
          <cell r="G86">
            <v>1476.9463112692119</v>
          </cell>
        </row>
        <row r="87">
          <cell r="B87">
            <v>1945</v>
          </cell>
          <cell r="G87">
            <v>1848.538545979269</v>
          </cell>
        </row>
        <row r="88">
          <cell r="B88">
            <v>1825</v>
          </cell>
          <cell r="G88">
            <v>2017.1933774095367</v>
          </cell>
        </row>
        <row r="89">
          <cell r="B89">
            <v>1870</v>
          </cell>
          <cell r="G89">
            <v>2008.0406140057601</v>
          </cell>
        </row>
        <row r="90">
          <cell r="B90">
            <v>1007</v>
          </cell>
          <cell r="G90">
            <v>2127.7154738737754</v>
          </cell>
        </row>
        <row r="91">
          <cell r="B91">
            <v>1431</v>
          </cell>
          <cell r="G91">
            <v>927.54183499096871</v>
          </cell>
        </row>
        <row r="92">
          <cell r="B92">
            <v>1475</v>
          </cell>
          <cell r="G92">
            <v>1246.6310246015732</v>
          </cell>
        </row>
        <row r="93">
          <cell r="B93">
            <v>1450</v>
          </cell>
          <cell r="G93">
            <v>1472.7305457908317</v>
          </cell>
        </row>
        <row r="94">
          <cell r="B94">
            <v>1375</v>
          </cell>
          <cell r="G94">
            <v>1540.4352469452435</v>
          </cell>
        </row>
        <row r="95">
          <cell r="B95">
            <v>1495</v>
          </cell>
          <cell r="G95">
            <v>1194.5192859955096</v>
          </cell>
        </row>
        <row r="96">
          <cell r="B96">
            <v>1429</v>
          </cell>
          <cell r="G96">
            <v>1387.5351157686227</v>
          </cell>
        </row>
        <row r="97">
          <cell r="B97">
            <v>1443</v>
          </cell>
          <cell r="G97">
            <v>1480.4594382852467</v>
          </cell>
        </row>
        <row r="98">
          <cell r="B98">
            <v>1472</v>
          </cell>
          <cell r="G98">
            <v>1540.5883266632516</v>
          </cell>
        </row>
        <row r="99">
          <cell r="B99">
            <v>1475</v>
          </cell>
          <cell r="G99">
            <v>1327.2679871281639</v>
          </cell>
        </row>
        <row r="100">
          <cell r="B100">
            <v>1545</v>
          </cell>
          <cell r="G100">
            <v>1402.1251881225592</v>
          </cell>
        </row>
        <row r="101">
          <cell r="B101">
            <v>1715</v>
          </cell>
          <cell r="G101">
            <v>1577.3657070652152</v>
          </cell>
        </row>
        <row r="102">
          <cell r="B102">
            <v>2006</v>
          </cell>
          <cell r="G102">
            <v>1793.2845397811009</v>
          </cell>
        </row>
        <row r="103">
          <cell r="B103">
            <v>1909</v>
          </cell>
          <cell r="G103">
            <v>1860.4676795291937</v>
          </cell>
        </row>
        <row r="104">
          <cell r="B104">
            <v>2014</v>
          </cell>
          <cell r="G104">
            <v>1925.635188423973</v>
          </cell>
        </row>
        <row r="105">
          <cell r="B105">
            <v>2350</v>
          </cell>
          <cell r="G105">
            <v>2115.8054508265041</v>
          </cell>
        </row>
        <row r="106">
          <cell r="B106">
            <v>3490</v>
          </cell>
          <cell r="G106">
            <v>2467.3881018499942</v>
          </cell>
        </row>
        <row r="107">
          <cell r="B107">
            <v>3243</v>
          </cell>
          <cell r="G107">
            <v>3224.2462187364358</v>
          </cell>
        </row>
        <row r="108">
          <cell r="B108">
            <v>3520</v>
          </cell>
          <cell r="G108">
            <v>3419.9243268733162</v>
          </cell>
        </row>
        <row r="109">
          <cell r="B109">
            <v>3678</v>
          </cell>
          <cell r="G109">
            <v>3779.5351705209869</v>
          </cell>
        </row>
      </sheetData>
      <sheetData sheetId="5">
        <row r="5">
          <cell r="K5" t="str">
            <v>Forecast</v>
          </cell>
        </row>
        <row r="6">
          <cell r="K6">
            <v>4083.2669396794295</v>
          </cell>
        </row>
        <row r="7">
          <cell r="K7">
            <v>4054.9381510521062</v>
          </cell>
        </row>
        <row r="8">
          <cell r="K8">
            <v>4244.7837138153418</v>
          </cell>
        </row>
        <row r="9">
          <cell r="K9">
            <v>4507.3222189793742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87F48D-C991-D543-8D10-BB4387988067}" name="Table3" displayName="Table3" ref="A4:B6" headerRowCount="0" totalsRowShown="0" headerRowDxfId="97" dataDxfId="98">
  <tableColumns count="2">
    <tableColumn id="1" xr3:uid="{DEC4007B-6FB4-884A-A5A4-BDE2E4DEEC89}" name="Column1" headerRowDxfId="95" dataDxfId="100"/>
    <tableColumn id="2" xr3:uid="{665F5AAD-A2A9-6E41-9CDD-900A4BEE858F}" name="Column2" headerRowDxfId="96" dataDxfId="9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2195D6-9177-B344-BFD5-959A0BBB5A55}" name="Table4" displayName="Table4" ref="A15:G36" totalsRowShown="0" headerRowDxfId="94" dataDxfId="93">
  <autoFilter ref="A15:G36" xr:uid="{A72195D6-9177-B344-BFD5-959A0BBB5A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97BDE37-2A87-6C40-A290-A3FFE8763F8A}" name="Time Period" dataDxfId="91"/>
    <tableColumn id="2" xr3:uid="{07CCF023-9926-144B-A15B-414A25C08EF8}" name="Sales Forecast" dataDxfId="90">
      <calculatedColumnFormula>($B$4 * $B$5) + (($B$6 - $B$5)* $C15) - (($B$6/ $B$4) * (($C15)^2))</calculatedColumnFormula>
    </tableColumn>
    <tableColumn id="3" xr3:uid="{44E1FA1B-3F11-1940-920E-C296AC7AB1D5}" name="Cummulative Sales Forecast" dataDxfId="89">
      <calculatedColumnFormula>C15+B16</calculatedColumnFormula>
    </tableColumn>
    <tableColumn id="4" xr3:uid="{5B4834D8-283E-9244-8085-61D2EA7011AC}" name="Sales due to Innovator" dataDxfId="88">
      <calculatedColumnFormula>$B$5 * ($B$4 - C15)</calculatedColumnFormula>
    </tableColumn>
    <tableColumn id="5" xr3:uid="{2C9BA37F-3FC3-1C4D-9241-079ABBAF284F}" name="Sales due to Imitators" dataDxfId="86">
      <calculatedColumnFormula>$B$6*(C15-((C15)^2/$B$4))</calculatedColumnFormula>
    </tableColumn>
    <tableColumn id="6" xr3:uid="{D77B2378-52AE-D04D-9555-22D71AD3F0C2}" name="Share of Innovators" dataDxfId="87">
      <calculatedColumnFormula>D16/SUM(D16,E16)</calculatedColumnFormula>
    </tableColumn>
    <tableColumn id="7" xr3:uid="{340CD57C-565B-B44A-BA85-0FFF01F65E4F}" name="Share of Imitators" dataDxfId="92">
      <calculatedColumnFormula>1-F16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4DA8A2-A9B7-294A-8A1D-EBE2671A4F93}" name="Table36" displayName="Table36" ref="A4:B6" headerRowCount="0" totalsRowShown="0" headerRowDxfId="85" dataDxfId="84">
  <tableColumns count="2">
    <tableColumn id="1" xr3:uid="{75C5A361-844E-3B4F-BB38-98C495A2AC9B}" name="Column1" headerRowDxfId="83" dataDxfId="1"/>
    <tableColumn id="2" xr3:uid="{F4C203A8-6564-554E-8CC5-DE537F7BD1B6}" name="Column2" headerRowDxfId="82" dataDxfId="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92534D-67A7-564C-A1DA-ED5ADFF3C70B}" name="Table47" displayName="Table47" ref="A15:G36" totalsRowShown="0" headerRowDxfId="81" dataDxfId="80">
  <autoFilter ref="A15:G36" xr:uid="{A72195D6-9177-B344-BFD5-959A0BBB5A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CFC8E61-D7AB-C94E-AEFE-DC4F27D3CF19}" name="Time Period" dataDxfId="79"/>
    <tableColumn id="2" xr3:uid="{08E8EB7E-A315-0842-9E16-925F6923423A}" name="Sales Forecast" dataDxfId="78">
      <calculatedColumnFormula>($B$4 * $B$5) + (($B$6 - $B$5)* $C15) - (($B$6/ $B$4) * (($C15)^2))</calculatedColumnFormula>
    </tableColumn>
    <tableColumn id="3" xr3:uid="{A6733B7A-A620-0B46-90E6-BD5E5325C062}" name="Cummulative Sales Forecast" dataDxfId="77">
      <calculatedColumnFormula>C15+B16</calculatedColumnFormula>
    </tableColumn>
    <tableColumn id="4" xr3:uid="{3E6401F9-EAEA-E84A-A47A-920152149803}" name="Sales due to Innovator" dataDxfId="76">
      <calculatedColumnFormula>$B$5 * ($B$4 - C15)</calculatedColumnFormula>
    </tableColumn>
    <tableColumn id="5" xr3:uid="{B9B91F59-BD33-194E-9667-7B1A1ACAE53A}" name="Sales due to Imitators" dataDxfId="75">
      <calculatedColumnFormula>$B$6*(C15-((C15)^2/$B$4))</calculatedColumnFormula>
    </tableColumn>
    <tableColumn id="6" xr3:uid="{542341C0-43AA-0E48-934B-216C6A901160}" name="Share of Innovators" dataDxfId="74">
      <calculatedColumnFormula>D16/SUM(D16,E16)</calculatedColumnFormula>
    </tableColumn>
    <tableColumn id="7" xr3:uid="{6366699D-DB44-F244-B5B6-6CAC7E94568E}" name="Share of Imitators" dataDxfId="73">
      <calculatedColumnFormula>1-F16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99F3F3-352F-9645-81DB-523F4D407E4B}" name="Table7" displayName="Table7" ref="A5:G109" totalsRowShown="0" headerRowDxfId="68" dataDxfId="67">
  <autoFilter ref="A5:G109" xr:uid="{8399F3F3-352F-9645-81DB-523F4D407E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8FE1160-605E-7A40-B85C-DA9046F0F659}" name="Year Qtr" dataDxfId="66"/>
    <tableColumn id="2" xr3:uid="{83BB13C1-CD4E-0944-B414-70D84B060FA6}" name="Revs" dataDxfId="64"/>
    <tableColumn id="3" xr3:uid="{743ACAA1-1F63-844F-8D24-3D99FA47CEA9}" name="2MA" dataDxfId="65">
      <calculatedColumnFormula xml:space="preserve"> AVERAGE(B5,B6)</calculatedColumnFormula>
    </tableColumn>
    <tableColumn id="4" xr3:uid="{EC527365-C5C2-7C48-A3C7-496A16FECE78}" name="2MA Forecast" dataDxfId="72">
      <calculatedColumnFormula>C5</calculatedColumnFormula>
    </tableColumn>
    <tableColumn id="5" xr3:uid="{820AB7CA-4BDB-0845-B5C0-5CB68A70149F}" name="Smoothed 2MA Forecast" dataDxfId="71">
      <calculatedColumnFormula xml:space="preserve"> ($A$2 *B5) + ((1-$A$2)*E5)</calculatedColumnFormula>
    </tableColumn>
    <tableColumn id="6" xr3:uid="{CEE2ECCC-BBEF-4244-8424-E88D97E94CA6}" name="Error" dataDxfId="70">
      <calculatedColumnFormula>(B6-E6) ^2</calculatedColumnFormula>
    </tableColumn>
    <tableColumn id="7" xr3:uid="{3C7E8D84-5227-0143-8EA3-936735B72E3C}" name="Squared Error" dataDxfId="69">
      <calculatedColumnFormula>F6^2</calculatedColumnFormula>
    </tableColumn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E8A64E-6034-A943-94D0-BE18D05C957C}" name="Table13" displayName="Table13" ref="B2:G3" totalsRowShown="0" headerRowDxfId="51" dataDxfId="50" headerRowBorderDxfId="48" tableBorderDxfId="49" totalsRowBorderDxfId="47">
  <autoFilter ref="B2:G3" xr:uid="{16E8A64E-6034-A943-94D0-BE18D05C95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7B56544-80EE-8847-B919-9ECEC4A6244A}" name="Baseline" dataDxfId="46"/>
    <tableColumn id="2" xr3:uid="{F01178BC-2EB3-1443-B2E1-A17F898C9E80}" name="Trend" dataDxfId="45"/>
    <tableColumn id="3" xr3:uid="{D6ED6D97-789B-F843-81D7-B72F2BBB5A7B}" name="Q1" dataDxfId="44"/>
    <tableColumn id="4" xr3:uid="{2699614E-B343-6C46-9488-0F15BE23AD46}" name="Q2" dataDxfId="43"/>
    <tableColumn id="5" xr3:uid="{040F091E-62C0-FB43-8144-09375446CC18}" name="Q3" dataDxfId="42"/>
    <tableColumn id="6" xr3:uid="{3B0397B4-696E-D946-890F-505AF02B0BC6}" name="Q4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F718B0-5493-8847-9DD8-CB45F5E63E17}" name="Table14" displayName="Table14" ref="A6:J14" totalsRowShown="0" headerRowDxfId="63" dataDxfId="62">
  <autoFilter ref="A6:J14" xr:uid="{53F718B0-5493-8847-9DD8-CB45F5E63E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4D6AE36-A7EB-6745-94F2-8A58BEE44C03}" name="Year Qtr" dataDxfId="61"/>
    <tableColumn id="2" xr3:uid="{BFF523D3-7A8F-6743-BEEC-56632BEE75C0}" name="Actual Revenue" dataDxfId="60" dataCellStyle="Comma 2"/>
    <tableColumn id="3" xr3:uid="{CA5289A2-C9F1-7C46-8138-5BAAA920781C}" name="Trend" dataDxfId="59"/>
    <tableColumn id="4" xr3:uid="{516719EC-040E-F540-B756-C5A139DE25B5}" name="Q1" dataDxfId="58"/>
    <tableColumn id="5" xr3:uid="{64222906-9CF6-5649-8F7E-C3C5918CCD5B}" name="Q2" dataDxfId="57"/>
    <tableColumn id="6" xr3:uid="{7EC2160E-F29C-344C-A3AE-8E6194CD93C8}" name="Q3" dataDxfId="56"/>
    <tableColumn id="7" xr3:uid="{DCDD2867-8414-B441-B2C2-F18B62EE3117}" name="Q4" dataDxfId="55"/>
    <tableColumn id="8" xr3:uid="{038EC9EB-5640-4640-A62E-B3E4837DF62C}" name="Forecast" dataDxfId="54">
      <calculatedColumnFormula xml:space="preserve"> $B$3+$C$3*C7+ SUMPRODUCT($D$3:$G$3,D7:G7)</calculatedColumnFormula>
    </tableColumn>
    <tableColumn id="9" xr3:uid="{75BFB54B-CD8F-2B45-AC0F-B3A0BFBDF350}" name="Error" dataDxfId="53">
      <calculatedColumnFormula xml:space="preserve"> H7-B7</calculatedColumnFormula>
    </tableColumn>
    <tableColumn id="10" xr3:uid="{A02A3B74-4CC2-024C-898A-A69E151A6909}" name="Error^2" dataDxfId="52">
      <calculatedColumnFormula xml:space="preserve"> I7^2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9D66D7-CEB8-B947-9FCB-E83513A503CB}" name="Table15" displayName="Table15" ref="A5:I109" totalsRowShown="0" headerRowDxfId="30" dataDxfId="31">
  <autoFilter ref="A5:I109" xr:uid="{D99D66D7-CEB8-B947-9FCB-E83513A503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C802B69-3F59-5F4D-844C-74C2513DFBFC}" name="Year Qtr" dataDxfId="40"/>
    <tableColumn id="2" xr3:uid="{EE75D1F5-FA93-EF4F-92AF-4D1A0392DB16}" name="Actual Revenue" dataDxfId="39" dataCellStyle="Comma 2"/>
    <tableColumn id="3" xr3:uid="{F94499C3-0061-CF43-88F8-CB72DF619167}" name="Trend" dataDxfId="38"/>
    <tableColumn id="4" xr3:uid="{03263C33-D85E-AE4E-843C-A9DD8B97D574}" name="Level" dataDxfId="37">
      <calculatedColumnFormula xml:space="preserve"> $D$3*(B6-F2)+(1-$D$3)*(D5+E5)</calculatedColumnFormula>
    </tableColumn>
    <tableColumn id="5" xr3:uid="{83555DA8-1B65-EB42-A03E-B992E6AB3602}" name="Trend2" dataDxfId="36">
      <calculatedColumnFormula>$E$3*(D6-D5)+(1-$E$3)*E5</calculatedColumnFormula>
    </tableColumn>
    <tableColumn id="6" xr3:uid="{2630BEFB-BA44-E842-B26A-8CA14FF51BBD}" name="Seasonal" dataDxfId="35">
      <calculatedColumnFormula xml:space="preserve"> $F$3*(B6-D6)+(1-$F$3)*F2</calculatedColumnFormula>
    </tableColumn>
    <tableColumn id="7" xr3:uid="{9FD6AA39-3BFB-9848-95D2-DC42AA153470}" name="Forecast" dataDxfId="34">
      <calculatedColumnFormula xml:space="preserve"> D5+E5+F2</calculatedColumnFormula>
    </tableColumn>
    <tableColumn id="8" xr3:uid="{D5FEB5BF-E9D0-C941-B410-627DB9C2B56E}" name="Error" dataDxfId="33">
      <calculatedColumnFormula xml:space="preserve"> B6-G6</calculatedColumnFormula>
    </tableColumn>
    <tableColumn id="9" xr3:uid="{CE03B9FC-927F-704D-ACB4-AF2FE3BFF302}" name="Error^2" dataDxfId="32">
      <calculatedColumnFormula xml:space="preserve"> H6^2</calculatedColumnFormula>
    </tableColumn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6D5E874-7C60-8E45-AA08-A665C9A672AB}" name="Table16" displayName="Table16" ref="B2:F3" totalsRowShown="0" headerRowDxfId="29" dataDxfId="23">
  <autoFilter ref="B2:F3" xr:uid="{26D5E874-7C60-8E45-AA08-A665C9A672A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CC3CFFE-DD49-0F44-A831-C6F2CFC8BC9C}" name="Baseline" dataDxfId="28"/>
    <tableColumn id="2" xr3:uid="{2B1AB062-E90B-3D42-B853-C4121CF12FB1}" name="trend" dataDxfId="27"/>
    <tableColumn id="3" xr3:uid="{187EA05F-D8AC-BA48-ADB0-1B0328D13C8C}" name="alpha" dataDxfId="26"/>
    <tableColumn id="4" xr3:uid="{F2A9C38A-40AA-DC42-B159-057969A9AFF5}" name="beta " dataDxfId="25"/>
    <tableColumn id="5" xr3:uid="{A5E2CFD8-5FC4-784A-88B7-15CEF1AF411A}" name="gamma" dataDxfId="24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FF6D78-E23B-884D-90D5-38C35C1FEB37}" name="Table17" displayName="Table17" ref="A5:G109" totalsRowShown="0" headerRowDxfId="4" dataDxfId="3">
  <autoFilter ref="A5:G109" xr:uid="{9EFF6D78-E23B-884D-90D5-38C35C1FEB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15680A8-E715-E943-907B-8FB10D806CA9}" name="Year Qtr" dataDxfId="11"/>
    <tableColumn id="2" xr3:uid="{B69AD896-4A26-6742-87C7-4453CA932C88}" name="Actual Revenue" dataDxfId="10" dataCellStyle="Comma 2"/>
    <tableColumn id="3" xr3:uid="{184BA89E-61D6-804A-9554-B71BB3EA287C}" name="Trend" dataDxfId="9"/>
    <tableColumn id="4" xr3:uid="{F4537609-551D-8D4B-9635-F2180383A573}" name="Level" dataDxfId="8">
      <calculatedColumnFormula xml:space="preserve"> $D$3*(B6-F2)+(1-$D$3)*(D5+E5)</calculatedColumnFormula>
    </tableColumn>
    <tableColumn id="5" xr3:uid="{4539AFF8-56AC-E341-9FBD-285D0DC66EB9}" name="Trend2" dataDxfId="7">
      <calculatedColumnFormula>$E$3*(D6-D5)+(1-$E$3)*E5</calculatedColumnFormula>
    </tableColumn>
    <tableColumn id="6" xr3:uid="{2DD1A485-BF06-7646-88C8-DDC09D159298}" name="Seasonal" dataDxfId="6">
      <calculatedColumnFormula xml:space="preserve"> $F$3*(B6-D6)+(1-$F$3)*F2</calculatedColumnFormula>
    </tableColumn>
    <tableColumn id="7" xr3:uid="{94BD8392-979C-F643-8CCB-1B6735314DFC}" name="Forecast" dataDxfId="5">
      <calculatedColumnFormula xml:space="preserve"> D5+E5+F2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7A0EB54-AD77-1F42-8A8C-7EC1A2E95423}" name="Table18" displayName="Table18" ref="B2:F3" totalsRowShown="0" headerRowDxfId="2" dataDxfId="12">
  <autoFilter ref="B2:F3" xr:uid="{47A0EB54-AD77-1F42-8A8C-7EC1A2E9542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24D306B-9777-9947-8587-FCC474BA856F}" name="Baseline" dataDxfId="17"/>
    <tableColumn id="2" xr3:uid="{450CC49D-C2ED-8746-A40F-83E128A59DB3}" name="trend" dataDxfId="16"/>
    <tableColumn id="3" xr3:uid="{78856E2C-8289-DB4B-B60E-70D706EF3A18}" name="alpha" dataDxfId="15"/>
    <tableColumn id="4" xr3:uid="{2FF88F49-B414-214F-A993-D4F4C38FD028}" name="beta " dataDxfId="14"/>
    <tableColumn id="5" xr3:uid="{5AB11E32-4149-C54A-9E9B-0C7DDBF0B1A9}" name="gamma" dataDxfId="13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553E72B-8079-A04E-B538-7F890EBBE98A}" name="Table19" displayName="Table19" ref="I5:K9" totalsRowShown="0" headerRowDxfId="22" dataDxfId="18">
  <autoFilter ref="I5:K9" xr:uid="{E553E72B-8079-A04E-B538-7F890EBBE98A}">
    <filterColumn colId="0" hiddenButton="1"/>
    <filterColumn colId="1" hiddenButton="1"/>
    <filterColumn colId="2" hiddenButton="1"/>
  </autoFilter>
  <tableColumns count="3">
    <tableColumn id="1" xr3:uid="{A9EF2EE4-0593-CD40-897B-07FE35E62325}" name="Period" dataDxfId="21"/>
    <tableColumn id="2" xr3:uid="{FEE17758-E443-1540-B8D3-D4009D42D9FC}" name="year Qtr" dataDxfId="20"/>
    <tableColumn id="3" xr3:uid="{1475C065-623B-6646-8BE3-2F63C1546806}" name="Forecast" dataDxfId="19">
      <calculatedColumnFormula xml:space="preserve"> $D$109+I6*$E$109+F106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oleObject" Target="../embeddings/oleObject1.bin"/><Relationship Id="rId7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oleObject" Target="../embeddings/oleObject4.bin"/><Relationship Id="rId7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5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>
      <selection activeCell="H23" sqref="H23"/>
    </sheetView>
  </sheetViews>
  <sheetFormatPr baseColWidth="10" defaultColWidth="8.83203125" defaultRowHeight="15" x14ac:dyDescent="0.2"/>
  <cols>
    <col min="2" max="2" width="23.33203125" customWidth="1"/>
  </cols>
  <sheetData>
    <row r="1" spans="1:3" x14ac:dyDescent="0.2">
      <c r="A1" s="2" t="s">
        <v>1</v>
      </c>
      <c r="B1" s="2" t="s">
        <v>2</v>
      </c>
      <c r="C1" s="1" t="s">
        <v>0</v>
      </c>
    </row>
    <row r="2" spans="1:3" x14ac:dyDescent="0.2">
      <c r="A2">
        <v>19794</v>
      </c>
      <c r="B2">
        <v>19.539999959999999</v>
      </c>
      <c r="C2">
        <v>1</v>
      </c>
    </row>
    <row r="3" spans="1:3" x14ac:dyDescent="0.2">
      <c r="A3">
        <v>19801</v>
      </c>
      <c r="B3">
        <v>23.54999995</v>
      </c>
      <c r="C3">
        <v>2</v>
      </c>
    </row>
    <row r="4" spans="1:3" x14ac:dyDescent="0.2">
      <c r="A4">
        <v>19802</v>
      </c>
      <c r="B4">
        <v>32.568999890000001</v>
      </c>
      <c r="C4">
        <v>3</v>
      </c>
    </row>
    <row r="5" spans="1:3" x14ac:dyDescent="0.2">
      <c r="A5">
        <v>19803</v>
      </c>
      <c r="B5">
        <v>41.466999889999997</v>
      </c>
      <c r="C5">
        <v>4</v>
      </c>
    </row>
    <row r="6" spans="1:3" x14ac:dyDescent="0.2">
      <c r="A6">
        <v>19804</v>
      </c>
      <c r="B6">
        <v>67.620999810000001</v>
      </c>
      <c r="C6">
        <v>5</v>
      </c>
    </row>
    <row r="7" spans="1:3" x14ac:dyDescent="0.2">
      <c r="A7">
        <v>19811</v>
      </c>
      <c r="B7">
        <v>78.764999869999997</v>
      </c>
      <c r="C7">
        <v>6</v>
      </c>
    </row>
    <row r="8" spans="1:3" x14ac:dyDescent="0.2">
      <c r="A8">
        <v>19812</v>
      </c>
      <c r="B8">
        <v>90.718999859999997</v>
      </c>
      <c r="C8">
        <v>7</v>
      </c>
    </row>
    <row r="9" spans="1:3" x14ac:dyDescent="0.2">
      <c r="A9">
        <v>19813</v>
      </c>
      <c r="B9">
        <v>97.677999970000002</v>
      </c>
      <c r="C9">
        <v>8</v>
      </c>
    </row>
    <row r="10" spans="1:3" x14ac:dyDescent="0.2">
      <c r="A10">
        <v>19814</v>
      </c>
      <c r="B10">
        <v>133.553</v>
      </c>
      <c r="C10">
        <v>9</v>
      </c>
    </row>
    <row r="11" spans="1:3" x14ac:dyDescent="0.2">
      <c r="A11">
        <v>19821</v>
      </c>
      <c r="B11">
        <v>131.0189996</v>
      </c>
      <c r="C11">
        <v>10</v>
      </c>
    </row>
    <row r="12" spans="1:3" x14ac:dyDescent="0.2">
      <c r="A12">
        <v>19822</v>
      </c>
      <c r="B12">
        <v>142.6809998</v>
      </c>
      <c r="C12">
        <v>11</v>
      </c>
    </row>
    <row r="13" spans="1:3" x14ac:dyDescent="0.2">
      <c r="A13">
        <v>19823</v>
      </c>
      <c r="B13">
        <v>175.80799959999999</v>
      </c>
      <c r="C13">
        <v>12</v>
      </c>
    </row>
    <row r="14" spans="1:3" x14ac:dyDescent="0.2">
      <c r="A14">
        <v>19824</v>
      </c>
      <c r="B14">
        <v>214.2929997</v>
      </c>
      <c r="C14">
        <v>13</v>
      </c>
    </row>
    <row r="15" spans="1:3" x14ac:dyDescent="0.2">
      <c r="A15">
        <v>19831</v>
      </c>
      <c r="B15">
        <v>227.98199990000001</v>
      </c>
      <c r="C15">
        <v>14</v>
      </c>
    </row>
    <row r="16" spans="1:3" x14ac:dyDescent="0.2">
      <c r="A16">
        <v>19832</v>
      </c>
      <c r="B16">
        <v>267.28399940000003</v>
      </c>
      <c r="C16">
        <v>15</v>
      </c>
    </row>
    <row r="17" spans="1:3" x14ac:dyDescent="0.2">
      <c r="A17">
        <v>19833</v>
      </c>
      <c r="B17">
        <v>273.2099991</v>
      </c>
      <c r="C17">
        <v>16</v>
      </c>
    </row>
    <row r="18" spans="1:3" x14ac:dyDescent="0.2">
      <c r="A18">
        <v>19834</v>
      </c>
      <c r="B18">
        <v>316.2279997</v>
      </c>
      <c r="C18">
        <v>17</v>
      </c>
    </row>
    <row r="19" spans="1:3" x14ac:dyDescent="0.2">
      <c r="A19">
        <v>19841</v>
      </c>
      <c r="B19">
        <v>300.10199929999999</v>
      </c>
      <c r="C19">
        <v>18</v>
      </c>
    </row>
    <row r="20" spans="1:3" x14ac:dyDescent="0.2">
      <c r="A20">
        <v>19842</v>
      </c>
      <c r="B20">
        <v>422.14299970000002</v>
      </c>
      <c r="C20">
        <v>19</v>
      </c>
    </row>
    <row r="21" spans="1:3" x14ac:dyDescent="0.2">
      <c r="A21">
        <v>19843</v>
      </c>
      <c r="B21">
        <v>477.39899919999999</v>
      </c>
      <c r="C21">
        <v>20</v>
      </c>
    </row>
    <row r="22" spans="1:3" x14ac:dyDescent="0.2">
      <c r="A22">
        <v>19844</v>
      </c>
      <c r="B22">
        <v>698.29599949999999</v>
      </c>
      <c r="C22">
        <v>21</v>
      </c>
    </row>
    <row r="23" spans="1:3" x14ac:dyDescent="0.2">
      <c r="A23">
        <v>19851</v>
      </c>
      <c r="B23">
        <v>435.34399989999997</v>
      </c>
      <c r="C23">
        <v>22</v>
      </c>
    </row>
    <row r="24" spans="1:3" x14ac:dyDescent="0.2">
      <c r="A24">
        <v>19852</v>
      </c>
      <c r="B24">
        <v>374.92899990000001</v>
      </c>
      <c r="C24">
        <v>23</v>
      </c>
    </row>
    <row r="25" spans="1:3" x14ac:dyDescent="0.2">
      <c r="A25">
        <v>19853</v>
      </c>
      <c r="B25">
        <v>409.70899960000003</v>
      </c>
      <c r="C25">
        <v>24</v>
      </c>
    </row>
    <row r="26" spans="1:3" x14ac:dyDescent="0.2">
      <c r="A26">
        <v>19854</v>
      </c>
      <c r="B26">
        <v>533.88999939999997</v>
      </c>
      <c r="C26">
        <v>25</v>
      </c>
    </row>
    <row r="27" spans="1:3" x14ac:dyDescent="0.2">
      <c r="A27">
        <v>19861</v>
      </c>
      <c r="B27">
        <v>408.9429998</v>
      </c>
      <c r="C27">
        <v>26</v>
      </c>
    </row>
    <row r="28" spans="1:3" x14ac:dyDescent="0.2">
      <c r="A28">
        <v>19862</v>
      </c>
      <c r="B28">
        <v>448.27899930000001</v>
      </c>
      <c r="C28">
        <v>27</v>
      </c>
    </row>
    <row r="29" spans="1:3" x14ac:dyDescent="0.2">
      <c r="A29">
        <v>19863</v>
      </c>
      <c r="B29">
        <v>510.78599930000001</v>
      </c>
      <c r="C29">
        <v>28</v>
      </c>
    </row>
    <row r="30" spans="1:3" x14ac:dyDescent="0.2">
      <c r="A30">
        <v>19864</v>
      </c>
      <c r="B30">
        <v>662.25299840000002</v>
      </c>
      <c r="C30">
        <v>29</v>
      </c>
    </row>
    <row r="31" spans="1:3" x14ac:dyDescent="0.2">
      <c r="A31">
        <v>19871</v>
      </c>
      <c r="B31">
        <v>575.32699969999999</v>
      </c>
      <c r="C31">
        <v>30</v>
      </c>
    </row>
    <row r="32" spans="1:3" x14ac:dyDescent="0.2">
      <c r="A32">
        <v>19872</v>
      </c>
      <c r="B32">
        <v>637.06399920000001</v>
      </c>
      <c r="C32">
        <v>31</v>
      </c>
    </row>
    <row r="33" spans="1:3" x14ac:dyDescent="0.2">
      <c r="A33">
        <v>19873</v>
      </c>
      <c r="B33">
        <v>786.42399980000005</v>
      </c>
      <c r="C33">
        <v>32</v>
      </c>
    </row>
    <row r="34" spans="1:3" x14ac:dyDescent="0.2">
      <c r="A34">
        <v>19874</v>
      </c>
      <c r="B34">
        <v>1042.441998</v>
      </c>
      <c r="C34">
        <v>33</v>
      </c>
    </row>
    <row r="35" spans="1:3" x14ac:dyDescent="0.2">
      <c r="A35">
        <v>19881</v>
      </c>
      <c r="B35">
        <v>867.16099929999996</v>
      </c>
      <c r="C35">
        <v>34</v>
      </c>
    </row>
    <row r="36" spans="1:3" x14ac:dyDescent="0.2">
      <c r="A36">
        <v>19882</v>
      </c>
      <c r="B36">
        <v>993.05099870000004</v>
      </c>
      <c r="C36">
        <v>35</v>
      </c>
    </row>
    <row r="37" spans="1:3" x14ac:dyDescent="0.2">
      <c r="A37">
        <v>19883</v>
      </c>
      <c r="B37">
        <v>1168.7189980000001</v>
      </c>
      <c r="C37">
        <v>36</v>
      </c>
    </row>
    <row r="38" spans="1:3" x14ac:dyDescent="0.2">
      <c r="A38">
        <v>19884</v>
      </c>
      <c r="B38">
        <v>1405.1369970000001</v>
      </c>
      <c r="C38">
        <v>37</v>
      </c>
    </row>
    <row r="39" spans="1:3" x14ac:dyDescent="0.2">
      <c r="A39">
        <v>19891</v>
      </c>
      <c r="B39">
        <v>1246.9169999999999</v>
      </c>
      <c r="C39">
        <v>38</v>
      </c>
    </row>
    <row r="40" spans="1:3" x14ac:dyDescent="0.2">
      <c r="A40">
        <v>19892</v>
      </c>
      <c r="B40">
        <v>1248.211998</v>
      </c>
      <c r="C40">
        <v>39</v>
      </c>
    </row>
    <row r="41" spans="1:3" x14ac:dyDescent="0.2">
      <c r="A41">
        <v>19893</v>
      </c>
      <c r="B41">
        <v>1383.7469980000001</v>
      </c>
      <c r="C41">
        <v>40</v>
      </c>
    </row>
    <row r="42" spans="1:3" x14ac:dyDescent="0.2">
      <c r="A42">
        <v>19894</v>
      </c>
      <c r="B42">
        <v>1493.3829989999999</v>
      </c>
      <c r="C42">
        <v>41</v>
      </c>
    </row>
    <row r="43" spans="1:3" x14ac:dyDescent="0.2">
      <c r="A43">
        <v>19901</v>
      </c>
      <c r="B43">
        <v>1346.202</v>
      </c>
      <c r="C43">
        <v>42</v>
      </c>
    </row>
    <row r="44" spans="1:3" x14ac:dyDescent="0.2">
      <c r="A44">
        <v>19902</v>
      </c>
      <c r="B44">
        <v>1364.759998</v>
      </c>
      <c r="C44">
        <v>43</v>
      </c>
    </row>
    <row r="45" spans="1:3" x14ac:dyDescent="0.2">
      <c r="A45">
        <v>19903</v>
      </c>
      <c r="B45">
        <v>1354.0899959999999</v>
      </c>
      <c r="C45">
        <v>44</v>
      </c>
    </row>
    <row r="46" spans="1:3" x14ac:dyDescent="0.2">
      <c r="A46">
        <v>19904</v>
      </c>
      <c r="B46">
        <v>1675.505997</v>
      </c>
      <c r="C46">
        <v>45</v>
      </c>
    </row>
    <row r="47" spans="1:3" x14ac:dyDescent="0.2">
      <c r="A47">
        <v>19911</v>
      </c>
      <c r="B47">
        <v>1597.6779979999999</v>
      </c>
      <c r="C47">
        <v>46</v>
      </c>
    </row>
    <row r="48" spans="1:3" x14ac:dyDescent="0.2">
      <c r="A48">
        <v>19912</v>
      </c>
      <c r="B48">
        <v>1528.6039960000001</v>
      </c>
      <c r="C48">
        <v>47</v>
      </c>
    </row>
    <row r="49" spans="1:3" x14ac:dyDescent="0.2">
      <c r="A49">
        <v>19913</v>
      </c>
      <c r="B49">
        <v>1507.060997</v>
      </c>
      <c r="C49">
        <v>48</v>
      </c>
    </row>
    <row r="50" spans="1:3" x14ac:dyDescent="0.2">
      <c r="A50">
        <v>19914</v>
      </c>
      <c r="B50">
        <v>1862.6120000000001</v>
      </c>
      <c r="C50">
        <v>49</v>
      </c>
    </row>
    <row r="51" spans="1:3" x14ac:dyDescent="0.2">
      <c r="A51">
        <v>19921</v>
      </c>
      <c r="B51">
        <v>1716.0249980000001</v>
      </c>
      <c r="C51">
        <v>50</v>
      </c>
    </row>
    <row r="52" spans="1:3" x14ac:dyDescent="0.2">
      <c r="A52">
        <v>19922</v>
      </c>
      <c r="B52">
        <v>1740.1709980000001</v>
      </c>
      <c r="C52">
        <v>51</v>
      </c>
    </row>
    <row r="53" spans="1:3" x14ac:dyDescent="0.2">
      <c r="A53">
        <v>19923</v>
      </c>
      <c r="B53">
        <v>1767.733997</v>
      </c>
      <c r="C53">
        <v>52</v>
      </c>
    </row>
    <row r="54" spans="1:3" x14ac:dyDescent="0.2">
      <c r="A54">
        <v>19924</v>
      </c>
      <c r="B54">
        <v>2000.2919999999999</v>
      </c>
      <c r="C54">
        <v>53</v>
      </c>
    </row>
    <row r="55" spans="1:3" x14ac:dyDescent="0.2">
      <c r="A55">
        <v>19931</v>
      </c>
      <c r="B55">
        <v>1973.8939969999999</v>
      </c>
      <c r="C55">
        <v>54</v>
      </c>
    </row>
    <row r="56" spans="1:3" x14ac:dyDescent="0.2">
      <c r="A56">
        <v>19932</v>
      </c>
      <c r="B56">
        <v>1861.9789960000001</v>
      </c>
      <c r="C56">
        <v>55</v>
      </c>
    </row>
    <row r="57" spans="1:3" x14ac:dyDescent="0.2">
      <c r="A57">
        <v>19933</v>
      </c>
      <c r="B57">
        <v>2140.788994</v>
      </c>
      <c r="C57">
        <v>56</v>
      </c>
    </row>
    <row r="58" spans="1:3" x14ac:dyDescent="0.2">
      <c r="A58">
        <v>19934</v>
      </c>
      <c r="B58">
        <v>2468.8539959999998</v>
      </c>
      <c r="C58">
        <v>57</v>
      </c>
    </row>
    <row r="59" spans="1:3" x14ac:dyDescent="0.2">
      <c r="A59">
        <v>19941</v>
      </c>
      <c r="B59">
        <v>2076.6999970000002</v>
      </c>
      <c r="C59">
        <v>58</v>
      </c>
    </row>
    <row r="60" spans="1:3" x14ac:dyDescent="0.2">
      <c r="A60">
        <v>19942</v>
      </c>
      <c r="B60">
        <v>2149.9079969999998</v>
      </c>
      <c r="C60">
        <v>59</v>
      </c>
    </row>
    <row r="61" spans="1:3" x14ac:dyDescent="0.2">
      <c r="A61">
        <v>19943</v>
      </c>
      <c r="B61">
        <v>2493.2859960000001</v>
      </c>
      <c r="C61">
        <v>60</v>
      </c>
    </row>
    <row r="62" spans="1:3" x14ac:dyDescent="0.2">
      <c r="A62">
        <v>19944</v>
      </c>
      <c r="B62">
        <v>2832</v>
      </c>
      <c r="C62">
        <v>61</v>
      </c>
    </row>
    <row r="63" spans="1:3" x14ac:dyDescent="0.2">
      <c r="A63">
        <v>19951</v>
      </c>
      <c r="B63">
        <v>2652</v>
      </c>
      <c r="C63">
        <v>62</v>
      </c>
    </row>
    <row r="64" spans="1:3" x14ac:dyDescent="0.2">
      <c r="A64">
        <v>19952</v>
      </c>
      <c r="B64">
        <v>2575</v>
      </c>
      <c r="C64">
        <v>63</v>
      </c>
    </row>
    <row r="65" spans="1:3" x14ac:dyDescent="0.2">
      <c r="A65">
        <v>19953</v>
      </c>
      <c r="B65">
        <v>3003</v>
      </c>
      <c r="C65">
        <v>64</v>
      </c>
    </row>
    <row r="66" spans="1:3" x14ac:dyDescent="0.2">
      <c r="A66">
        <v>19954</v>
      </c>
      <c r="B66">
        <v>3148</v>
      </c>
      <c r="C66">
        <v>65</v>
      </c>
    </row>
    <row r="67" spans="1:3" x14ac:dyDescent="0.2">
      <c r="A67">
        <v>19961</v>
      </c>
      <c r="B67">
        <v>2185</v>
      </c>
      <c r="C67">
        <v>66</v>
      </c>
    </row>
    <row r="68" spans="1:3" x14ac:dyDescent="0.2">
      <c r="A68">
        <v>19962</v>
      </c>
      <c r="B68">
        <v>2179</v>
      </c>
      <c r="C68">
        <v>67</v>
      </c>
    </row>
    <row r="69" spans="1:3" x14ac:dyDescent="0.2">
      <c r="A69">
        <v>19963</v>
      </c>
      <c r="B69">
        <v>2321</v>
      </c>
      <c r="C69">
        <v>68</v>
      </c>
    </row>
    <row r="70" spans="1:3" x14ac:dyDescent="0.2">
      <c r="A70">
        <v>19964</v>
      </c>
      <c r="B70">
        <v>2129</v>
      </c>
      <c r="C70">
        <v>69</v>
      </c>
    </row>
    <row r="71" spans="1:3" x14ac:dyDescent="0.2">
      <c r="A71">
        <v>19971</v>
      </c>
      <c r="B71">
        <v>1601</v>
      </c>
      <c r="C71">
        <v>70</v>
      </c>
    </row>
    <row r="72" spans="1:3" x14ac:dyDescent="0.2">
      <c r="A72">
        <v>19972</v>
      </c>
      <c r="B72">
        <v>1737</v>
      </c>
      <c r="C72">
        <v>71</v>
      </c>
    </row>
    <row r="73" spans="1:3" x14ac:dyDescent="0.2">
      <c r="A73">
        <v>19973</v>
      </c>
      <c r="B73">
        <v>1614</v>
      </c>
      <c r="C73">
        <v>72</v>
      </c>
    </row>
    <row r="74" spans="1:3" x14ac:dyDescent="0.2">
      <c r="A74">
        <v>19974</v>
      </c>
      <c r="B74">
        <v>1578</v>
      </c>
      <c r="C74">
        <v>73</v>
      </c>
    </row>
    <row r="75" spans="1:3" x14ac:dyDescent="0.2">
      <c r="A75">
        <v>19981</v>
      </c>
      <c r="B75">
        <v>1405</v>
      </c>
      <c r="C75">
        <v>74</v>
      </c>
    </row>
    <row r="76" spans="1:3" x14ac:dyDescent="0.2">
      <c r="A76">
        <v>19982</v>
      </c>
      <c r="B76">
        <v>1402</v>
      </c>
      <c r="C76">
        <v>75</v>
      </c>
    </row>
    <row r="77" spans="1:3" x14ac:dyDescent="0.2">
      <c r="A77">
        <v>19983</v>
      </c>
      <c r="B77">
        <v>1556</v>
      </c>
      <c r="C77">
        <v>76</v>
      </c>
    </row>
    <row r="78" spans="1:3" x14ac:dyDescent="0.2">
      <c r="A78">
        <v>19984</v>
      </c>
      <c r="B78">
        <v>1710</v>
      </c>
      <c r="C78">
        <v>77</v>
      </c>
    </row>
    <row r="79" spans="1:3" x14ac:dyDescent="0.2">
      <c r="A79">
        <v>19991</v>
      </c>
      <c r="B79">
        <v>1530</v>
      </c>
      <c r="C79">
        <v>78</v>
      </c>
    </row>
    <row r="80" spans="1:3" x14ac:dyDescent="0.2">
      <c r="A80">
        <v>19992</v>
      </c>
      <c r="B80">
        <v>1558</v>
      </c>
      <c r="C80">
        <v>79</v>
      </c>
    </row>
    <row r="81" spans="1:3" x14ac:dyDescent="0.2">
      <c r="A81">
        <v>19993</v>
      </c>
      <c r="B81">
        <v>1336</v>
      </c>
      <c r="C81">
        <v>80</v>
      </c>
    </row>
    <row r="82" spans="1:3" x14ac:dyDescent="0.2">
      <c r="A82">
        <v>19994</v>
      </c>
      <c r="B82">
        <v>2343</v>
      </c>
      <c r="C82">
        <v>81</v>
      </c>
    </row>
    <row r="83" spans="1:3" x14ac:dyDescent="0.2">
      <c r="A83">
        <v>20001</v>
      </c>
      <c r="B83">
        <v>1945</v>
      </c>
      <c r="C83">
        <v>82</v>
      </c>
    </row>
    <row r="84" spans="1:3" x14ac:dyDescent="0.2">
      <c r="A84">
        <v>20002</v>
      </c>
      <c r="B84">
        <v>1825</v>
      </c>
      <c r="C84">
        <v>83</v>
      </c>
    </row>
    <row r="85" spans="1:3" x14ac:dyDescent="0.2">
      <c r="A85">
        <v>20003</v>
      </c>
      <c r="B85">
        <v>1870</v>
      </c>
      <c r="C85">
        <v>84</v>
      </c>
    </row>
    <row r="86" spans="1:3" x14ac:dyDescent="0.2">
      <c r="A86">
        <v>20004</v>
      </c>
      <c r="B86">
        <v>1007</v>
      </c>
      <c r="C86">
        <v>85</v>
      </c>
    </row>
    <row r="87" spans="1:3" x14ac:dyDescent="0.2">
      <c r="A87">
        <v>20011</v>
      </c>
      <c r="B87">
        <v>1431</v>
      </c>
      <c r="C87">
        <v>86</v>
      </c>
    </row>
    <row r="88" spans="1:3" x14ac:dyDescent="0.2">
      <c r="A88">
        <v>20012</v>
      </c>
      <c r="B88">
        <v>1475</v>
      </c>
      <c r="C88">
        <v>87</v>
      </c>
    </row>
    <row r="89" spans="1:3" x14ac:dyDescent="0.2">
      <c r="A89">
        <v>20013</v>
      </c>
      <c r="B89">
        <v>1450</v>
      </c>
      <c r="C89">
        <v>88</v>
      </c>
    </row>
    <row r="90" spans="1:3" x14ac:dyDescent="0.2">
      <c r="A90">
        <v>20014</v>
      </c>
      <c r="B90">
        <v>1375</v>
      </c>
      <c r="C90">
        <v>89</v>
      </c>
    </row>
    <row r="91" spans="1:3" x14ac:dyDescent="0.2">
      <c r="A91">
        <v>20021</v>
      </c>
      <c r="B91">
        <v>1495</v>
      </c>
      <c r="C91">
        <v>90</v>
      </c>
    </row>
    <row r="92" spans="1:3" x14ac:dyDescent="0.2">
      <c r="A92">
        <v>20022</v>
      </c>
      <c r="B92">
        <v>1429</v>
      </c>
      <c r="C92">
        <v>91</v>
      </c>
    </row>
    <row r="93" spans="1:3" x14ac:dyDescent="0.2">
      <c r="A93">
        <v>20023</v>
      </c>
      <c r="B93">
        <v>1443</v>
      </c>
      <c r="C93">
        <v>92</v>
      </c>
    </row>
    <row r="94" spans="1:3" x14ac:dyDescent="0.2">
      <c r="A94">
        <v>20024</v>
      </c>
      <c r="B94">
        <v>1472</v>
      </c>
      <c r="C94">
        <v>93</v>
      </c>
    </row>
    <row r="95" spans="1:3" x14ac:dyDescent="0.2">
      <c r="A95">
        <v>20031</v>
      </c>
      <c r="B95">
        <v>1475</v>
      </c>
      <c r="C95">
        <v>94</v>
      </c>
    </row>
    <row r="96" spans="1:3" x14ac:dyDescent="0.2">
      <c r="A96">
        <v>20032</v>
      </c>
      <c r="B96">
        <v>1545</v>
      </c>
      <c r="C96">
        <v>95</v>
      </c>
    </row>
    <row r="97" spans="1:3" x14ac:dyDescent="0.2">
      <c r="A97">
        <v>20033</v>
      </c>
      <c r="B97">
        <v>1715</v>
      </c>
      <c r="C97">
        <v>96</v>
      </c>
    </row>
    <row r="98" spans="1:3" x14ac:dyDescent="0.2">
      <c r="A98">
        <v>20034</v>
      </c>
      <c r="B98">
        <v>2006</v>
      </c>
      <c r="C98">
        <v>97</v>
      </c>
    </row>
    <row r="99" spans="1:3" x14ac:dyDescent="0.2">
      <c r="A99">
        <v>20041</v>
      </c>
      <c r="B99">
        <v>1909</v>
      </c>
      <c r="C99">
        <v>98</v>
      </c>
    </row>
    <row r="100" spans="1:3" x14ac:dyDescent="0.2">
      <c r="A100">
        <v>20042</v>
      </c>
      <c r="B100">
        <v>2014</v>
      </c>
      <c r="C100">
        <v>99</v>
      </c>
    </row>
    <row r="101" spans="1:3" x14ac:dyDescent="0.2">
      <c r="A101">
        <v>20043</v>
      </c>
      <c r="B101">
        <v>2350</v>
      </c>
      <c r="C101">
        <v>100</v>
      </c>
    </row>
    <row r="102" spans="1:3" x14ac:dyDescent="0.2">
      <c r="A102">
        <v>20044</v>
      </c>
      <c r="B102">
        <v>3490</v>
      </c>
      <c r="C102">
        <v>101</v>
      </c>
    </row>
    <row r="103" spans="1:3" x14ac:dyDescent="0.2">
      <c r="A103">
        <v>20051</v>
      </c>
      <c r="B103">
        <v>3243</v>
      </c>
      <c r="C103">
        <v>102</v>
      </c>
    </row>
    <row r="104" spans="1:3" x14ac:dyDescent="0.2">
      <c r="A104">
        <v>20052</v>
      </c>
      <c r="B104">
        <v>3520</v>
      </c>
      <c r="C104">
        <v>103</v>
      </c>
    </row>
    <row r="105" spans="1:3" x14ac:dyDescent="0.2">
      <c r="A105">
        <v>20053</v>
      </c>
      <c r="B105">
        <v>3678</v>
      </c>
      <c r="C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A6A7-DA74-064D-862B-9F3C9390B6E9}">
  <dimension ref="A1:H36"/>
  <sheetViews>
    <sheetView zoomScale="90" zoomScaleNormal="90" workbookViewId="0">
      <selection sqref="A1:C1"/>
    </sheetView>
  </sheetViews>
  <sheetFormatPr baseColWidth="10" defaultRowHeight="15" x14ac:dyDescent="0.2"/>
  <cols>
    <col min="1" max="1" width="12.83203125" style="3" customWidth="1"/>
    <col min="2" max="2" width="17.5" style="3" customWidth="1"/>
    <col min="3" max="3" width="32" style="3" customWidth="1"/>
    <col min="4" max="4" width="27.1640625" style="3" customWidth="1"/>
    <col min="5" max="5" width="25.6640625" style="3" customWidth="1"/>
    <col min="6" max="6" width="24.1640625" style="3" customWidth="1"/>
    <col min="7" max="7" width="27.83203125" style="3" customWidth="1"/>
    <col min="8" max="8" width="22.1640625" style="3" customWidth="1"/>
    <col min="9" max="16384" width="10.83203125" style="3"/>
  </cols>
  <sheetData>
    <row r="1" spans="1:8" ht="38" customHeight="1" x14ac:dyDescent="0.2">
      <c r="A1" s="50" t="s">
        <v>3</v>
      </c>
      <c r="B1" s="50"/>
      <c r="C1" s="50"/>
    </row>
    <row r="3" spans="1:8" x14ac:dyDescent="0.2">
      <c r="A3"/>
      <c r="B3"/>
    </row>
    <row r="4" spans="1:8" ht="24" x14ac:dyDescent="0.3">
      <c r="A4" s="3" t="s">
        <v>4</v>
      </c>
      <c r="B4" s="3">
        <v>25</v>
      </c>
      <c r="G4" s="18" t="s">
        <v>16</v>
      </c>
      <c r="H4" s="16"/>
    </row>
    <row r="5" spans="1:8" ht="24" x14ac:dyDescent="0.3">
      <c r="A5" s="3" t="s">
        <v>5</v>
      </c>
      <c r="B5" s="3">
        <v>0.03</v>
      </c>
      <c r="G5" s="16" t="s">
        <v>12</v>
      </c>
      <c r="H5" s="17" cm="1">
        <f t="array" ref="H5">SUM(Table4[Sales due to Innovator]/ SUM(Table4[Sales Forecast]))</f>
        <v>0.22776895221985757</v>
      </c>
    </row>
    <row r="6" spans="1:8" ht="24" x14ac:dyDescent="0.3">
      <c r="A6" s="3" t="s">
        <v>6</v>
      </c>
      <c r="B6" s="3">
        <v>0.4</v>
      </c>
      <c r="G6" s="16" t="s">
        <v>13</v>
      </c>
      <c r="H6" s="17" cm="1">
        <f t="array" ref="H6">SUM(Table4[Sales due to Imitators]/ SUM(Table4[Sales Forecast]))</f>
        <v>0.77223104778014273</v>
      </c>
    </row>
    <row r="15" spans="1:8" ht="19" x14ac:dyDescent="0.25">
      <c r="A15" s="4" t="s">
        <v>7</v>
      </c>
      <c r="B15" s="4" t="s">
        <v>8</v>
      </c>
      <c r="C15" s="4" t="s">
        <v>9</v>
      </c>
      <c r="D15" s="4" t="s">
        <v>10</v>
      </c>
      <c r="E15" s="4" t="s">
        <v>15</v>
      </c>
      <c r="F15" s="4" t="s">
        <v>11</v>
      </c>
      <c r="G15" s="4" t="s">
        <v>14</v>
      </c>
    </row>
    <row r="16" spans="1:8" ht="19" x14ac:dyDescent="0.25">
      <c r="A16" s="4">
        <v>0</v>
      </c>
      <c r="B16" s="5">
        <v>0</v>
      </c>
      <c r="C16" s="5">
        <f>B16</f>
        <v>0</v>
      </c>
      <c r="D16" s="5">
        <v>0</v>
      </c>
      <c r="E16" s="5">
        <v>0</v>
      </c>
      <c r="F16" s="6"/>
      <c r="G16" s="6"/>
    </row>
    <row r="17" spans="1:7" ht="24" x14ac:dyDescent="0.3">
      <c r="A17" s="4">
        <v>1</v>
      </c>
      <c r="B17" s="5">
        <f xml:space="preserve"> ($B$4*$B$5)</f>
        <v>0.75</v>
      </c>
      <c r="C17" s="5">
        <f>C16+B17</f>
        <v>0.75</v>
      </c>
      <c r="D17" s="5">
        <f>$B$5 * ($B$4 - C16)</f>
        <v>0.75</v>
      </c>
      <c r="E17" s="5">
        <f>$B$6*(C16-((C16)^2/$B$4))</f>
        <v>0</v>
      </c>
      <c r="F17" s="7">
        <f>D17/SUM(D17,E17)</f>
        <v>1</v>
      </c>
      <c r="G17" s="7">
        <f>1-F17</f>
        <v>0</v>
      </c>
    </row>
    <row r="18" spans="1:7" ht="24" x14ac:dyDescent="0.3">
      <c r="A18" s="4">
        <v>2</v>
      </c>
      <c r="B18" s="5">
        <f>($B$4 * $B$5) + (($B$6 - $B$5)* $C17) - (($B$6/ $B$4) * (($C17)^2))</f>
        <v>1.0185</v>
      </c>
      <c r="C18" s="5">
        <f t="shared" ref="C18:C36" si="0">C17+B18</f>
        <v>1.7685</v>
      </c>
      <c r="D18" s="5">
        <f>$B$5 * ($B$4 - C17)</f>
        <v>0.72749999999999992</v>
      </c>
      <c r="E18" s="5">
        <f>$B$6*(C17-((C17)^2/$B$4))</f>
        <v>0.29100000000000004</v>
      </c>
      <c r="F18" s="7">
        <f t="shared" ref="F18:F36" si="1">D18/SUM(D18,E18)</f>
        <v>0.71428571428571419</v>
      </c>
      <c r="G18" s="7">
        <f t="shared" ref="G18:G36" si="2">1-F18</f>
        <v>0.28571428571428581</v>
      </c>
    </row>
    <row r="19" spans="1:7" ht="24" x14ac:dyDescent="0.3">
      <c r="A19" s="4">
        <v>3</v>
      </c>
      <c r="B19" s="5">
        <f>($B$4 * $B$5) + (($B$6 - $B$5)* $C18) - (($B$6/ $B$4) * (($C18)^2))</f>
        <v>1.3543035239999999</v>
      </c>
      <c r="C19" s="5">
        <f t="shared" si="0"/>
        <v>3.1228035240000001</v>
      </c>
      <c r="D19" s="5">
        <f>$B$5 * ($B$4 - C18)</f>
        <v>0.69694500000000004</v>
      </c>
      <c r="E19" s="5">
        <f>$B$6*(C18-((C18)^2/$B$4))</f>
        <v>0.65735852400000006</v>
      </c>
      <c r="F19" s="7">
        <f t="shared" si="1"/>
        <v>0.51461506792918899</v>
      </c>
      <c r="G19" s="7">
        <f t="shared" si="2"/>
        <v>0.48538493207081101</v>
      </c>
    </row>
    <row r="20" spans="1:7" ht="24" x14ac:dyDescent="0.3">
      <c r="A20" s="4">
        <v>4</v>
      </c>
      <c r="B20" s="5">
        <f>($B$4 * $B$5) + (($B$6 - $B$5)* $C19) - (($B$6/ $B$4) * (($C19)^2))</f>
        <v>1.749406874287891</v>
      </c>
      <c r="C20" s="5">
        <f t="shared" si="0"/>
        <v>4.8722103982878906</v>
      </c>
      <c r="D20" s="5">
        <f>$B$5 * ($B$4 - C19)</f>
        <v>0.65631589428000003</v>
      </c>
      <c r="E20" s="5">
        <f>$B$6*(C19-((C19)^2/$B$4))</f>
        <v>1.093090980007891</v>
      </c>
      <c r="F20" s="7">
        <f t="shared" si="1"/>
        <v>0.375164808099407</v>
      </c>
      <c r="G20" s="7">
        <f t="shared" si="2"/>
        <v>0.624835191900593</v>
      </c>
    </row>
    <row r="21" spans="1:7" ht="24" x14ac:dyDescent="0.3">
      <c r="A21" s="4">
        <v>5</v>
      </c>
      <c r="B21" s="5">
        <f>($B$4 * $B$5) + (($B$6 - $B$5)* $C20) - (($B$6/ $B$4) * (($C20)^2))</f>
        <v>2.1729029007235652</v>
      </c>
      <c r="C21" s="5">
        <f t="shared" si="0"/>
        <v>7.0451132990114562</v>
      </c>
      <c r="D21" s="5">
        <f>$B$5 * ($B$4 - C20)</f>
        <v>0.60383368805136328</v>
      </c>
      <c r="E21" s="5">
        <f>$B$6*(C20-((C20)^2/$B$4))</f>
        <v>1.5690692126722021</v>
      </c>
      <c r="F21" s="7">
        <f t="shared" si="1"/>
        <v>0.27789262366500123</v>
      </c>
      <c r="G21" s="7">
        <f t="shared" si="2"/>
        <v>0.72210737633499877</v>
      </c>
    </row>
    <row r="22" spans="1:7" ht="24" x14ac:dyDescent="0.3">
      <c r="A22" s="4">
        <v>6</v>
      </c>
      <c r="B22" s="5">
        <f>($B$4 * $B$5) + (($B$6 - $B$5)* $C21) - (($B$6/ $B$4) * (($C21)^2))</f>
        <v>2.5625539782997091</v>
      </c>
      <c r="C22" s="5">
        <f t="shared" si="0"/>
        <v>9.6076672773111653</v>
      </c>
      <c r="D22" s="5">
        <f>$B$5 * ($B$4 - C21)</f>
        <v>0.53864660102965634</v>
      </c>
      <c r="E22" s="5">
        <f>$B$6*(C21-((C21)^2/$B$4))</f>
        <v>2.0239073772700533</v>
      </c>
      <c r="F22" s="7">
        <f t="shared" si="1"/>
        <v>0.21019912383935652</v>
      </c>
      <c r="G22" s="7">
        <f t="shared" si="2"/>
        <v>0.78980087616064343</v>
      </c>
    </row>
    <row r="23" spans="1:7" ht="24" x14ac:dyDescent="0.3">
      <c r="A23" s="4">
        <v>7</v>
      </c>
      <c r="B23" s="5">
        <f>($B$4 * $B$5) + (($B$6 - $B$5)* $C22) - (($B$6/ $B$4) * (($C22)^2))</f>
        <v>2.8279205644208791</v>
      </c>
      <c r="C23" s="5">
        <f t="shared" si="0"/>
        <v>12.435587841732044</v>
      </c>
      <c r="D23" s="5">
        <f>$B$5 * ($B$4 - C22)</f>
        <v>0.46176998168066502</v>
      </c>
      <c r="E23" s="5">
        <f>$B$6*(C22-((C22)^2/$B$4))</f>
        <v>2.3661505827402145</v>
      </c>
      <c r="F23" s="7">
        <f t="shared" si="1"/>
        <v>0.16328958722899253</v>
      </c>
      <c r="G23" s="7">
        <f t="shared" si="2"/>
        <v>0.83671041277100744</v>
      </c>
    </row>
    <row r="24" spans="1:7" ht="24" x14ac:dyDescent="0.3">
      <c r="A24" s="4">
        <v>8</v>
      </c>
      <c r="B24" s="5">
        <f>($B$4 * $B$5) + (($B$6 - $B$5)* $C23) - (($B$6/ $B$4) * (($C23)^2))</f>
        <v>2.8768659819299147</v>
      </c>
      <c r="C24" s="5">
        <f t="shared" si="0"/>
        <v>15.312453823661958</v>
      </c>
      <c r="D24" s="5">
        <f>$B$5 * ($B$4 - C23)</f>
        <v>0.37693236474803865</v>
      </c>
      <c r="E24" s="5">
        <f>$B$6*(C23-((C23)^2/$B$4))</f>
        <v>2.4999336171818762</v>
      </c>
      <c r="F24" s="7">
        <f t="shared" si="1"/>
        <v>0.13102187140993535</v>
      </c>
      <c r="G24" s="7">
        <f t="shared" si="2"/>
        <v>0.86897812859006462</v>
      </c>
    </row>
    <row r="25" spans="1:7" ht="24" x14ac:dyDescent="0.3">
      <c r="A25" s="4">
        <v>9</v>
      </c>
      <c r="B25" s="5">
        <f>($B$4 * $B$5) + (($B$6 - $B$5)* $C24) - (($B$6/ $B$4) * (($C24)^2))</f>
        <v>2.6640680411264492</v>
      </c>
      <c r="C25" s="5">
        <f t="shared" si="0"/>
        <v>17.976521864788406</v>
      </c>
      <c r="D25" s="5">
        <f>$B$5 * ($B$4 - C24)</f>
        <v>0.29062638529014123</v>
      </c>
      <c r="E25" s="5">
        <f>$B$6*(C24-((C24)^2/$B$4))</f>
        <v>2.3734416558363072</v>
      </c>
      <c r="F25" s="7">
        <f t="shared" si="1"/>
        <v>0.10909120217787517</v>
      </c>
      <c r="G25" s="7">
        <f t="shared" si="2"/>
        <v>0.89090879782212484</v>
      </c>
    </row>
    <row r="26" spans="1:7" ht="24" x14ac:dyDescent="0.3">
      <c r="A26" s="4">
        <v>10</v>
      </c>
      <c r="B26" s="5">
        <f>($B$4 * $B$5) + (($B$6 - $B$5)* $C25) - (($B$6/ $B$4) * (($C25)^2))</f>
        <v>2.2308276762882597</v>
      </c>
      <c r="C26" s="5">
        <f t="shared" si="0"/>
        <v>20.207349541076667</v>
      </c>
      <c r="D26" s="5">
        <f>$B$5 * ($B$4 - C25)</f>
        <v>0.2107043440563478</v>
      </c>
      <c r="E26" s="5">
        <f>$B$6*(C25-((C25)^2/$B$4))</f>
        <v>2.0201233322319125</v>
      </c>
      <c r="F26" s="7">
        <f t="shared" si="1"/>
        <v>9.445119687905526E-2</v>
      </c>
      <c r="G26" s="7">
        <f t="shared" si="2"/>
        <v>0.90554880312094477</v>
      </c>
    </row>
    <row r="27" spans="1:7" ht="24" x14ac:dyDescent="0.3">
      <c r="A27" s="4">
        <v>11</v>
      </c>
      <c r="B27" s="5">
        <f>($B$4 * $B$5) + (($B$6 - $B$5)* $C26) - (($B$6/ $B$4) * (($C26)^2))</f>
        <v>1.6933277225943453</v>
      </c>
      <c r="C27" s="5">
        <f t="shared" si="0"/>
        <v>21.900677263671014</v>
      </c>
      <c r="D27" s="5">
        <f>$B$5 * ($B$4 - C26)</f>
        <v>0.14377951376769998</v>
      </c>
      <c r="E27" s="5">
        <f>$B$6*(C26-((C26)^2/$B$4))</f>
        <v>1.5495482088266443</v>
      </c>
      <c r="F27" s="7">
        <f t="shared" si="1"/>
        <v>8.4909443015210098E-2</v>
      </c>
      <c r="G27" s="7">
        <f t="shared" si="2"/>
        <v>0.91509055698478992</v>
      </c>
    </row>
    <row r="28" spans="1:7" ht="24" x14ac:dyDescent="0.3">
      <c r="A28" s="4">
        <v>12</v>
      </c>
      <c r="B28" s="5">
        <f>($B$4 * $B$5) + (($B$6 - $B$5)* $C27) - (($B$6/ $B$4) * (($C27)^2))</f>
        <v>1.1790159538386504</v>
      </c>
      <c r="C28" s="5">
        <f t="shared" si="0"/>
        <v>23.079693217509664</v>
      </c>
      <c r="D28" s="5">
        <f>$B$5 * ($B$4 - C27)</f>
        <v>9.2979682089869578E-2</v>
      </c>
      <c r="E28" s="5">
        <f>$B$6*(C27-((C27)^2/$B$4))</f>
        <v>1.0860362717487817</v>
      </c>
      <c r="F28" s="7">
        <f t="shared" si="1"/>
        <v>7.8862106816405195E-2</v>
      </c>
      <c r="G28" s="7">
        <f t="shared" si="2"/>
        <v>0.92113789318359485</v>
      </c>
    </row>
    <row r="29" spans="1:7" ht="24" x14ac:dyDescent="0.3">
      <c r="A29" s="4">
        <v>13</v>
      </c>
      <c r="B29" s="5">
        <f>($B$4 * $B$5) + (($B$6 - $B$5)* $C28) - (($B$6/ $B$4) * (($C28)^2))</f>
        <v>0.76673066624879027</v>
      </c>
      <c r="C29" s="5">
        <f t="shared" si="0"/>
        <v>23.846423883758455</v>
      </c>
      <c r="D29" s="5">
        <f>$B$5 * ($B$4 - C28)</f>
        <v>5.7609203474710068E-2</v>
      </c>
      <c r="E29" s="5">
        <f>$B$6*(C28-((C28)^2/$B$4))</f>
        <v>0.70912146277407972</v>
      </c>
      <c r="F29" s="7">
        <f t="shared" si="1"/>
        <v>7.5136167119233169E-2</v>
      </c>
      <c r="G29" s="7">
        <f t="shared" si="2"/>
        <v>0.92486383288076679</v>
      </c>
    </row>
    <row r="30" spans="1:7" ht="24" x14ac:dyDescent="0.3">
      <c r="A30" s="4">
        <v>14</v>
      </c>
      <c r="B30" s="5">
        <f>($B$4 * $B$5) + (($B$6 - $B$5)* $C29) - (($B$6/ $B$4) * (($C29)^2))</f>
        <v>0.47474592428845774</v>
      </c>
      <c r="C30" s="5">
        <f t="shared" si="0"/>
        <v>24.321169808046911</v>
      </c>
      <c r="D30" s="5">
        <f>$B$5 * ($B$4 - C29)</f>
        <v>3.4607283487246364E-2</v>
      </c>
      <c r="E30" s="5">
        <f>$B$6*(C29-((C29)^2/$B$4))</f>
        <v>0.44013864080121157</v>
      </c>
      <c r="F30" s="7">
        <f t="shared" si="1"/>
        <v>7.2896430946964408E-2</v>
      </c>
      <c r="G30" s="7">
        <f t="shared" si="2"/>
        <v>0.92710356905303559</v>
      </c>
    </row>
    <row r="31" spans="1:7" ht="24" x14ac:dyDescent="0.3">
      <c r="A31" s="4">
        <v>15</v>
      </c>
      <c r="B31" s="5">
        <f>($B$4 * $B$5) + (($B$6 - $B$5)* $C30) - (($B$6/ $B$4) * (($C30)^2))</f>
        <v>0.28452401566771535</v>
      </c>
      <c r="C31" s="5">
        <f t="shared" si="0"/>
        <v>24.605693823714624</v>
      </c>
      <c r="D31" s="5">
        <f>$B$5 * ($B$4 - C30)</f>
        <v>2.0364905758592684E-2</v>
      </c>
      <c r="E31" s="5">
        <f>$B$6*(C30-((C30)^2/$B$4))</f>
        <v>0.26415910990912295</v>
      </c>
      <c r="F31" s="7">
        <f t="shared" si="1"/>
        <v>7.1575349134591348E-2</v>
      </c>
      <c r="G31" s="7">
        <f t="shared" si="2"/>
        <v>0.9284246508654086</v>
      </c>
    </row>
    <row r="32" spans="1:7" ht="24" x14ac:dyDescent="0.3">
      <c r="A32" s="4">
        <v>16</v>
      </c>
      <c r="B32" s="5">
        <f>($B$4 * $B$5) + (($B$6 - $B$5)* $C31) - (($B$6/ $B$4) * (($C31)^2))</f>
        <v>0.16706401803220139</v>
      </c>
      <c r="C32" s="5">
        <f t="shared" si="0"/>
        <v>24.772757841746824</v>
      </c>
      <c r="D32" s="5">
        <f>$B$5 * ($B$4 - C31)</f>
        <v>1.1829185288561276E-2</v>
      </c>
      <c r="E32" s="5">
        <f>$B$6*(C31-((C31)^2/$B$4))</f>
        <v>0.15523483274364197</v>
      </c>
      <c r="F32" s="7">
        <f t="shared" si="1"/>
        <v>7.0806301847002651E-2</v>
      </c>
      <c r="G32" s="7">
        <f t="shared" si="2"/>
        <v>0.92919369815299735</v>
      </c>
    </row>
    <row r="33" spans="1:7" ht="24" x14ac:dyDescent="0.3">
      <c r="A33" s="4">
        <v>17</v>
      </c>
      <c r="B33" s="5">
        <f>($B$4 * $B$5) + (($B$6 - $B$5)* $C32) - (($B$6/ $B$4) * (($C32)^2))</f>
        <v>9.6887904073064135E-2</v>
      </c>
      <c r="C33" s="5">
        <f t="shared" si="0"/>
        <v>24.869645745819888</v>
      </c>
      <c r="D33" s="5">
        <f>$B$5 * ($B$4 - C32)</f>
        <v>6.8172647475952886E-3</v>
      </c>
      <c r="E33" s="5">
        <f>$B$6*(C32-((C32)^2/$B$4))</f>
        <v>9.0070639325469423E-2</v>
      </c>
      <c r="F33" s="7">
        <f t="shared" si="1"/>
        <v>7.0362392631120194E-2</v>
      </c>
      <c r="G33" s="7">
        <f t="shared" si="2"/>
        <v>0.92963760736887979</v>
      </c>
    </row>
    <row r="34" spans="1:7" ht="24" x14ac:dyDescent="0.3">
      <c r="A34" s="4">
        <v>18</v>
      </c>
      <c r="B34" s="5">
        <f>($B$4 * $B$5) + (($B$6 - $B$5)* $C33) - (($B$6/ $B$4) * (($C33)^2))</f>
        <v>5.578045359212247E-2</v>
      </c>
      <c r="C34" s="5">
        <f t="shared" si="0"/>
        <v>24.925426199412009</v>
      </c>
      <c r="D34" s="5">
        <f>$B$5 * ($B$4 - C33)</f>
        <v>3.9106276254033644E-3</v>
      </c>
      <c r="E34" s="5">
        <f>$B$6*(C33-((C33)^2/$B$4))</f>
        <v>5.1869825966718963E-2</v>
      </c>
      <c r="F34" s="7">
        <f t="shared" si="1"/>
        <v>7.0107490591572522E-2</v>
      </c>
      <c r="G34" s="7">
        <f t="shared" si="2"/>
        <v>0.92989250940842749</v>
      </c>
    </row>
    <row r="35" spans="1:7" ht="24" x14ac:dyDescent="0.3">
      <c r="A35" s="4">
        <v>19</v>
      </c>
      <c r="B35" s="5">
        <f>($B$4 * $B$5) + (($B$6 - $B$5)* $C34) - (($B$6/ $B$4) * (($C34)^2))</f>
        <v>3.1977754225090749E-2</v>
      </c>
      <c r="C35" s="5">
        <f t="shared" si="0"/>
        <v>24.957403953637098</v>
      </c>
      <c r="D35" s="5">
        <f>$B$5 * ($B$4 - C34)</f>
        <v>2.2372140176397438E-3</v>
      </c>
      <c r="E35" s="5">
        <f>$B$6*(C34-((C34)^2/$B$4))</f>
        <v>2.9740540207450296E-2</v>
      </c>
      <c r="F35" s="7">
        <f t="shared" si="1"/>
        <v>6.9961573970832663E-2</v>
      </c>
      <c r="G35" s="7">
        <f t="shared" si="2"/>
        <v>0.93003842602916731</v>
      </c>
    </row>
    <row r="36" spans="1:7" ht="24" x14ac:dyDescent="0.3">
      <c r="A36" s="4">
        <v>20</v>
      </c>
      <c r="B36" s="5">
        <f>($B$4 * $B$5) + (($B$6 - $B$5)* $C35) - (($B$6/ $B$4) * (($C35)^2))</f>
        <v>1.828726916539658E-2</v>
      </c>
      <c r="C36" s="5">
        <f t="shared" si="0"/>
        <v>24.975691222802496</v>
      </c>
      <c r="D36" s="5">
        <f>$B$5 * ($B$4 - C35)</f>
        <v>1.2778813908870745E-3</v>
      </c>
      <c r="E36" s="5">
        <f>$B$6*(C35-((C35)^2/$B$4))</f>
        <v>1.7009387774508868E-2</v>
      </c>
      <c r="F36" s="7">
        <f t="shared" si="1"/>
        <v>6.9878196647596993E-2</v>
      </c>
      <c r="G36" s="7">
        <f t="shared" si="2"/>
        <v>0.93012180335240302</v>
      </c>
    </row>
  </sheetData>
  <mergeCells count="1">
    <mergeCell ref="A1:C1"/>
  </mergeCells>
  <pageMargins left="0.7" right="0.7" top="0.75" bottom="0.75" header="0.3" footer="0.3"/>
  <ignoredErrors>
    <ignoredError sqref="E16 B16:D16 B17" calculatedColumn="1"/>
  </ignoredErrors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2</xdr:col>
                <xdr:colOff>469900</xdr:colOff>
                <xdr:row>2</xdr:row>
                <xdr:rowOff>0</xdr:rowOff>
              </from>
              <to>
                <xdr:col>5</xdr:col>
                <xdr:colOff>1308100</xdr:colOff>
                <xdr:row>6</xdr:row>
                <xdr:rowOff>38100</xdr:rowOff>
              </to>
            </anchor>
          </objectPr>
        </oleObject>
      </mc:Choice>
      <mc:Fallback>
        <oleObject progId="Equation.DSMT4" shapeId="2049" r:id="rId3"/>
      </mc:Fallback>
    </mc:AlternateContent>
    <oleObject progId="Equation.DSMT4" shapeId="2050" r:id="rId5"/>
    <mc:AlternateContent xmlns:mc="http://schemas.openxmlformats.org/markup-compatibility/2006">
      <mc:Choice Requires="x14">
        <oleObject progId="Equation.DSMT4" shapeId="2051" r:id="rId6">
          <objectPr defaultSize="0" autoPict="0" r:id="rId7">
            <anchor moveWithCells="1">
              <from>
                <xdr:col>2</xdr:col>
                <xdr:colOff>660400</xdr:colOff>
                <xdr:row>7</xdr:row>
                <xdr:rowOff>152400</xdr:rowOff>
              </from>
              <to>
                <xdr:col>5</xdr:col>
                <xdr:colOff>368300</xdr:colOff>
                <xdr:row>12</xdr:row>
                <xdr:rowOff>63500</xdr:rowOff>
              </to>
            </anchor>
          </objectPr>
        </oleObject>
      </mc:Choice>
      <mc:Fallback>
        <oleObject progId="Equation.DSMT4" shapeId="2051" r:id="rId6"/>
      </mc:Fallback>
    </mc:AlternateContent>
  </oleObjects>
  <tableParts count="2"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E365-E8CA-604F-9B6B-74AED22185DA}">
  <dimension ref="A1:H36"/>
  <sheetViews>
    <sheetView zoomScale="90" zoomScaleNormal="90" workbookViewId="0">
      <selection activeCell="B12" sqref="B12"/>
    </sheetView>
  </sheetViews>
  <sheetFormatPr baseColWidth="10" defaultRowHeight="15" x14ac:dyDescent="0.2"/>
  <cols>
    <col min="1" max="1" width="12.83203125" style="3" customWidth="1"/>
    <col min="2" max="2" width="17.5" style="3" customWidth="1"/>
    <col min="3" max="3" width="32" style="3" customWidth="1"/>
    <col min="4" max="4" width="27.1640625" style="3" customWidth="1"/>
    <col min="5" max="5" width="25.6640625" style="3" customWidth="1"/>
    <col min="6" max="6" width="24.1640625" style="3" customWidth="1"/>
    <col min="7" max="7" width="24.33203125" style="3" customWidth="1"/>
    <col min="8" max="8" width="25.1640625" style="3" customWidth="1"/>
    <col min="9" max="16384" width="10.83203125" style="3"/>
  </cols>
  <sheetData>
    <row r="1" spans="1:8" ht="44" customHeight="1" x14ac:dyDescent="0.2">
      <c r="A1" s="50" t="s">
        <v>3</v>
      </c>
      <c r="B1" s="50"/>
      <c r="C1" s="50"/>
    </row>
    <row r="3" spans="1:8" x14ac:dyDescent="0.2">
      <c r="A3"/>
      <c r="B3"/>
    </row>
    <row r="4" spans="1:8" ht="24" x14ac:dyDescent="0.3">
      <c r="A4" s="3" t="s">
        <v>4</v>
      </c>
      <c r="B4" s="6">
        <v>25</v>
      </c>
      <c r="G4" s="18" t="s">
        <v>16</v>
      </c>
      <c r="H4" s="16"/>
    </row>
    <row r="5" spans="1:8" ht="24" x14ac:dyDescent="0.3">
      <c r="A5" s="3" t="s">
        <v>5</v>
      </c>
      <c r="B5" s="6">
        <v>0.4</v>
      </c>
      <c r="G5" s="16" t="s">
        <v>12</v>
      </c>
      <c r="H5" s="17" cm="1">
        <f t="array" ref="H5">SUM(Table47[Sales due to Innovator]/ SUM(Table47[Sales Forecast]))</f>
        <v>0.97340962603306835</v>
      </c>
    </row>
    <row r="6" spans="1:8" ht="24" x14ac:dyDescent="0.3">
      <c r="A6" s="3" t="s">
        <v>6</v>
      </c>
      <c r="B6" s="6">
        <v>0.03</v>
      </c>
      <c r="G6" s="16" t="s">
        <v>13</v>
      </c>
      <c r="H6" s="17" cm="1">
        <f t="array" ref="H6">SUM(Table47[Sales due to Imitators]/ SUM(Table47[Sales Forecast]))</f>
        <v>2.6590373966931698E-2</v>
      </c>
    </row>
    <row r="15" spans="1:8" ht="19" x14ac:dyDescent="0.25">
      <c r="A15" s="4" t="s">
        <v>7</v>
      </c>
      <c r="B15" s="4" t="s">
        <v>8</v>
      </c>
      <c r="C15" s="4" t="s">
        <v>9</v>
      </c>
      <c r="D15" s="4" t="s">
        <v>10</v>
      </c>
      <c r="E15" s="4" t="s">
        <v>15</v>
      </c>
      <c r="F15" s="4" t="s">
        <v>11</v>
      </c>
      <c r="G15" s="4" t="s">
        <v>14</v>
      </c>
    </row>
    <row r="16" spans="1:8" ht="19" x14ac:dyDescent="0.25">
      <c r="A16" s="4">
        <v>0</v>
      </c>
      <c r="B16" s="5">
        <v>0</v>
      </c>
      <c r="C16" s="5">
        <f>B16</f>
        <v>0</v>
      </c>
      <c r="D16" s="5">
        <v>0</v>
      </c>
      <c r="E16" s="5">
        <v>0</v>
      </c>
      <c r="F16" s="6"/>
      <c r="G16" s="6"/>
    </row>
    <row r="17" spans="1:7" ht="24" x14ac:dyDescent="0.3">
      <c r="A17" s="4">
        <v>1</v>
      </c>
      <c r="B17" s="5">
        <f xml:space="preserve"> ($B$4*$B$5)</f>
        <v>10</v>
      </c>
      <c r="C17" s="5">
        <f>C16+B17</f>
        <v>10</v>
      </c>
      <c r="D17" s="5">
        <f>$B$5 * ($B$4 - C16)</f>
        <v>10</v>
      </c>
      <c r="E17" s="5">
        <f>$B$6*(C16-((C16)^2/$B$4))</f>
        <v>0</v>
      </c>
      <c r="F17" s="7">
        <f>D17/SUM(D17,E17)</f>
        <v>1</v>
      </c>
      <c r="G17" s="7">
        <f>1-F17</f>
        <v>0</v>
      </c>
    </row>
    <row r="18" spans="1:7" ht="24" x14ac:dyDescent="0.3">
      <c r="A18" s="4">
        <v>2</v>
      </c>
      <c r="B18" s="5">
        <f>($B$4 * $B$5) + (($B$6 - $B$5)* $C17) - (($B$6/ $B$4) * (($C17)^2))</f>
        <v>6.18</v>
      </c>
      <c r="C18" s="5">
        <f t="shared" ref="C18:C36" si="0">C17+B18</f>
        <v>16.18</v>
      </c>
      <c r="D18" s="5">
        <f>$B$5 * ($B$4 - C17)</f>
        <v>6</v>
      </c>
      <c r="E18" s="5">
        <f>$B$6*(C17-((C17)^2/$B$4))</f>
        <v>0.18</v>
      </c>
      <c r="F18" s="7">
        <f t="shared" ref="F18:F36" si="1">D18/SUM(D18,E18)</f>
        <v>0.970873786407767</v>
      </c>
      <c r="G18" s="7">
        <f t="shared" ref="G18:G36" si="2">1-F18</f>
        <v>2.9126213592232997E-2</v>
      </c>
    </row>
    <row r="19" spans="1:7" ht="24" x14ac:dyDescent="0.3">
      <c r="A19" s="4">
        <v>3</v>
      </c>
      <c r="B19" s="5">
        <f>($B$4 * $B$5) + (($B$6 - $B$5)* $C18) - (($B$6/ $B$4) * (($C18)^2))</f>
        <v>3.6992491199999997</v>
      </c>
      <c r="C19" s="5">
        <f t="shared" si="0"/>
        <v>19.879249120000001</v>
      </c>
      <c r="D19" s="5">
        <f>$B$5 * ($B$4 - C18)</f>
        <v>3.5280000000000005</v>
      </c>
      <c r="E19" s="5">
        <f>$B$6*(C18-((C18)^2/$B$4))</f>
        <v>0.17124912</v>
      </c>
      <c r="F19" s="7">
        <f t="shared" si="1"/>
        <v>0.95370705933965316</v>
      </c>
      <c r="G19" s="7">
        <f t="shared" si="2"/>
        <v>4.6292940660346837E-2</v>
      </c>
    </row>
    <row r="20" spans="1:7" ht="24" x14ac:dyDescent="0.3">
      <c r="A20" s="4">
        <v>4</v>
      </c>
      <c r="B20" s="5">
        <f>($B$4 * $B$5) + (($B$6 - $B$5)* $C19) - (($B$6/ $B$4) * (($C19)^2))</f>
        <v>2.1704563709099745</v>
      </c>
      <c r="C20" s="5">
        <f t="shared" si="0"/>
        <v>22.049705490909975</v>
      </c>
      <c r="D20" s="5">
        <f>$B$5 * ($B$4 - C19)</f>
        <v>2.0483003519999996</v>
      </c>
      <c r="E20" s="5">
        <f>$B$6*(C19-((C19)^2/$B$4))</f>
        <v>0.12215601890997502</v>
      </c>
      <c r="F20" s="7">
        <f t="shared" si="1"/>
        <v>0.94371874019344593</v>
      </c>
      <c r="G20" s="7">
        <f t="shared" si="2"/>
        <v>5.6281259806554074E-2</v>
      </c>
    </row>
    <row r="21" spans="1:7" ht="24" x14ac:dyDescent="0.3">
      <c r="A21" s="4">
        <v>5</v>
      </c>
      <c r="B21" s="5">
        <f>($B$4 * $B$5) + (($B$6 - $B$5)* $C20) - (($B$6/ $B$4) * (($C20)^2))</f>
        <v>1.2581815536802701</v>
      </c>
      <c r="C21" s="5">
        <f t="shared" si="0"/>
        <v>23.307887044590245</v>
      </c>
      <c r="D21" s="5">
        <f>$B$5 * ($B$4 - C20)</f>
        <v>1.18011780363601</v>
      </c>
      <c r="E21" s="5">
        <f>$B$6*(C20-((C20)^2/$B$4))</f>
        <v>7.8063750044260624E-2</v>
      </c>
      <c r="F21" s="7">
        <f t="shared" si="1"/>
        <v>0.93795509891563844</v>
      </c>
      <c r="G21" s="7">
        <f t="shared" si="2"/>
        <v>6.2044901084361559E-2</v>
      </c>
    </row>
    <row r="22" spans="1:7" ht="24" x14ac:dyDescent="0.3">
      <c r="A22" s="4">
        <v>6</v>
      </c>
      <c r="B22" s="5">
        <f>($B$4 * $B$5) + (($B$6 - $B$5)* $C21) - (($B$6/ $B$4) * (($C21)^2))</f>
        <v>0.72417267532155516</v>
      </c>
      <c r="C22" s="5">
        <f t="shared" si="0"/>
        <v>24.0320597199118</v>
      </c>
      <c r="D22" s="5">
        <f>$B$5 * ($B$4 - C21)</f>
        <v>0.67684518216390188</v>
      </c>
      <c r="E22" s="5">
        <f>$B$6*(C21-((C21)^2/$B$4))</f>
        <v>4.7327493157653992E-2</v>
      </c>
      <c r="F22" s="7">
        <f t="shared" si="1"/>
        <v>0.93464612133198888</v>
      </c>
      <c r="G22" s="7">
        <f t="shared" si="2"/>
        <v>6.5353878668011123E-2</v>
      </c>
    </row>
    <row r="23" spans="1:7" ht="24" x14ac:dyDescent="0.3">
      <c r="A23" s="4">
        <v>7</v>
      </c>
      <c r="B23" s="5">
        <f>($B$4 * $B$5) + (($B$6 - $B$5)* $C22) - (($B$6/ $B$4) * (($C22)^2))</f>
        <v>0.41509003037494607</v>
      </c>
      <c r="C23" s="5">
        <f t="shared" si="0"/>
        <v>24.447149750286744</v>
      </c>
      <c r="D23" s="5">
        <f>$B$5 * ($B$4 - C22)</f>
        <v>0.38717611203528013</v>
      </c>
      <c r="E23" s="5">
        <f>$B$6*(C22-((C22)^2/$B$4))</f>
        <v>2.7913918339665427E-2</v>
      </c>
      <c r="F23" s="7">
        <f t="shared" si="1"/>
        <v>0.93275213496587439</v>
      </c>
      <c r="G23" s="7">
        <f t="shared" si="2"/>
        <v>6.7247865034125609E-2</v>
      </c>
    </row>
    <row r="24" spans="1:7" ht="24" x14ac:dyDescent="0.3">
      <c r="A24" s="4">
        <v>8</v>
      </c>
      <c r="B24" s="5">
        <f>($B$4 * $B$5) + (($B$6 - $B$5)* $C23) - (($B$6/ $B$4) * (($C23)^2))</f>
        <v>0.23735883529837032</v>
      </c>
      <c r="C24" s="5">
        <f t="shared" si="0"/>
        <v>24.684508585585114</v>
      </c>
      <c r="D24" s="5">
        <f>$B$5 * ($B$4 - C23)</f>
        <v>0.22114009988530228</v>
      </c>
      <c r="E24" s="5">
        <f>$B$6*(C23-((C23)^2/$B$4))</f>
        <v>1.6218735413068081E-2</v>
      </c>
      <c r="F24" s="7">
        <f t="shared" si="1"/>
        <v>0.9316699738913008</v>
      </c>
      <c r="G24" s="7">
        <f t="shared" si="2"/>
        <v>6.8330026108699204E-2</v>
      </c>
    </row>
    <row r="25" spans="1:7" ht="24" x14ac:dyDescent="0.3">
      <c r="A25" s="4">
        <v>9</v>
      </c>
      <c r="B25" s="5">
        <f>($B$4 * $B$5) + (($B$6 - $B$5)* $C24) - (($B$6/ $B$4) * (($C24)^2))</f>
        <v>0.13554186639931753</v>
      </c>
      <c r="C25" s="5">
        <f t="shared" si="0"/>
        <v>24.820050451984432</v>
      </c>
      <c r="D25" s="5">
        <f>$B$5 * ($B$4 - C24)</f>
        <v>0.12619656576595448</v>
      </c>
      <c r="E25" s="5">
        <f>$B$6*(C24-((C24)^2/$B$4))</f>
        <v>9.3453006333631804E-3</v>
      </c>
      <c r="F25" s="7">
        <f t="shared" si="1"/>
        <v>0.93105229489882391</v>
      </c>
      <c r="G25" s="7">
        <f t="shared" si="2"/>
        <v>6.8947705101176093E-2</v>
      </c>
    </row>
    <row r="26" spans="1:7" ht="24" x14ac:dyDescent="0.3">
      <c r="A26" s="4">
        <v>10</v>
      </c>
      <c r="B26" s="5">
        <f>($B$4 * $B$5) + (($B$6 - $B$5)* $C25) - (($B$6/ $B$4) * (($C25)^2))</f>
        <v>7.7339447438897868E-2</v>
      </c>
      <c r="C26" s="5">
        <f t="shared" si="0"/>
        <v>24.897389899423331</v>
      </c>
      <c r="D26" s="5">
        <f>$B$5 * ($B$4 - C25)</f>
        <v>7.1979819206227091E-2</v>
      </c>
      <c r="E26" s="5">
        <f>$B$6*(C25-((C25)^2/$B$4))</f>
        <v>5.3596282326698486E-3</v>
      </c>
      <c r="F26" s="7">
        <f t="shared" si="1"/>
        <v>0.93069994148969981</v>
      </c>
      <c r="G26" s="7">
        <f t="shared" si="2"/>
        <v>6.9300058510300189E-2</v>
      </c>
    </row>
    <row r="27" spans="1:7" ht="24" x14ac:dyDescent="0.3">
      <c r="A27" s="4">
        <v>11</v>
      </c>
      <c r="B27" s="5">
        <f>($B$4 * $B$5) + (($B$6 - $B$5)* $C26) - (($B$6/ $B$4) * (($C26)^2))</f>
        <v>4.4109708648679358E-2</v>
      </c>
      <c r="C27" s="5">
        <f t="shared" si="0"/>
        <v>24.941499608072011</v>
      </c>
      <c r="D27" s="5">
        <f>$B$5 * ($B$4 - C26)</f>
        <v>4.1044040230667635E-2</v>
      </c>
      <c r="E27" s="5">
        <f>$B$6*(C26-((C26)^2/$B$4))</f>
        <v>3.0656684180116753E-3</v>
      </c>
      <c r="F27" s="7">
        <f t="shared" si="1"/>
        <v>0.93049901003815716</v>
      </c>
      <c r="G27" s="7">
        <f t="shared" si="2"/>
        <v>6.9500989961842841E-2</v>
      </c>
    </row>
    <row r="28" spans="1:7" ht="24" x14ac:dyDescent="0.3">
      <c r="A28" s="4">
        <v>12</v>
      </c>
      <c r="B28" s="5">
        <f>($B$4 * $B$5) + (($B$6 - $B$5)* $C27) - (($B$6/ $B$4) * (($C27)^2))</f>
        <v>2.5151061774007943E-2</v>
      </c>
      <c r="C28" s="5">
        <f t="shared" si="0"/>
        <v>24.966650669846018</v>
      </c>
      <c r="D28" s="5">
        <f>$B$5 * ($B$4 - C27)</f>
        <v>2.3400156771195668E-2</v>
      </c>
      <c r="E28" s="5">
        <f>$B$6*(C27-((C27)^2/$B$4))</f>
        <v>1.7509050028127503E-3</v>
      </c>
      <c r="F28" s="7">
        <f t="shared" si="1"/>
        <v>0.93038444982779345</v>
      </c>
      <c r="G28" s="7">
        <f t="shared" si="2"/>
        <v>6.9615550172206553E-2</v>
      </c>
    </row>
    <row r="29" spans="1:7" ht="24" x14ac:dyDescent="0.3">
      <c r="A29" s="4">
        <v>13</v>
      </c>
      <c r="B29" s="5">
        <f>($B$4 * $B$5) + (($B$6 - $B$5)* $C28) - (($B$6/ $B$4) * (($C28)^2))</f>
        <v>1.433887735282624E-2</v>
      </c>
      <c r="C29" s="5">
        <f t="shared" si="0"/>
        <v>24.980989547198845</v>
      </c>
      <c r="D29" s="5">
        <f>$B$5 * ($B$4 - C28)</f>
        <v>1.3339732061592714E-2</v>
      </c>
      <c r="E29" s="5">
        <f>$B$6*(C28-((C28)^2/$B$4))</f>
        <v>9.9914529123335417E-4</v>
      </c>
      <c r="F29" s="7">
        <f t="shared" si="1"/>
        <v>0.93031914098655499</v>
      </c>
      <c r="G29" s="7">
        <f t="shared" si="2"/>
        <v>6.9680859013445007E-2</v>
      </c>
    </row>
    <row r="30" spans="1:7" ht="24" x14ac:dyDescent="0.3">
      <c r="A30" s="4">
        <v>14</v>
      </c>
      <c r="B30" s="5">
        <f>($B$4 * $B$5) + (($B$6 - $B$5)* $C29) - (($B$6/ $B$4) * (($C29)^2))</f>
        <v>8.1740610277171166E-3</v>
      </c>
      <c r="C30" s="5">
        <f t="shared" si="0"/>
        <v>24.989163608226562</v>
      </c>
      <c r="D30" s="5">
        <f>$B$5 * ($B$4 - C29)</f>
        <v>7.6041811204618174E-3</v>
      </c>
      <c r="E30" s="5">
        <f>$B$6*(C29-((C29)^2/$B$4))</f>
        <v>5.6987990725588134E-4</v>
      </c>
      <c r="F30" s="7">
        <f t="shared" si="1"/>
        <v>0.93028191185220455</v>
      </c>
      <c r="G30" s="7">
        <f t="shared" si="2"/>
        <v>6.9718088147795454E-2</v>
      </c>
    </row>
    <row r="31" spans="1:7" ht="24" x14ac:dyDescent="0.3">
      <c r="A31" s="4">
        <v>15</v>
      </c>
      <c r="B31" s="5">
        <f>($B$4 * $B$5) + (($B$6 - $B$5)* $C30) - (($B$6/ $B$4) * (($C30)^2))</f>
        <v>4.659507549715336E-3</v>
      </c>
      <c r="C31" s="5">
        <f t="shared" si="0"/>
        <v>24.993823115776276</v>
      </c>
      <c r="D31" s="5">
        <f>$B$5 * ($B$4 - C30)</f>
        <v>4.334556709375193E-3</v>
      </c>
      <c r="E31" s="5">
        <f>$B$6*(C30-((C30)^2/$B$4))</f>
        <v>3.2495084033914875E-4</v>
      </c>
      <c r="F31" s="7">
        <f t="shared" si="1"/>
        <v>0.93026069023987945</v>
      </c>
      <c r="G31" s="7">
        <f t="shared" si="2"/>
        <v>6.9739309760120549E-2</v>
      </c>
    </row>
    <row r="32" spans="1:7" ht="24" x14ac:dyDescent="0.3">
      <c r="A32" s="4">
        <v>16</v>
      </c>
      <c r="B32" s="5">
        <f>($B$4 * $B$5) + (($B$6 - $B$5)* $C31) - (($B$6/ $B$4) * (($C31)^2))</f>
        <v>2.6560144315235235E-3</v>
      </c>
      <c r="C32" s="5">
        <f t="shared" si="0"/>
        <v>24.996479130207799</v>
      </c>
      <c r="D32" s="5">
        <f>$B$5 * ($B$4 - C31)</f>
        <v>2.4707536894894135E-3</v>
      </c>
      <c r="E32" s="5">
        <f>$B$6*(C31-((C31)^2/$B$4))</f>
        <v>1.8526074203325748E-4</v>
      </c>
      <c r="F32" s="7">
        <f t="shared" si="1"/>
        <v>0.93024859359403067</v>
      </c>
      <c r="G32" s="7">
        <f t="shared" si="2"/>
        <v>6.975140640596933E-2</v>
      </c>
    </row>
    <row r="33" spans="1:7" ht="24" x14ac:dyDescent="0.3">
      <c r="A33" s="4">
        <v>17</v>
      </c>
      <c r="B33" s="5">
        <f>($B$4 * $B$5) + (($B$6 - $B$5)* $C32) - (($B$6/ $B$4) * (($C32)^2))</f>
        <v>1.5139591348173331E-3</v>
      </c>
      <c r="C33" s="5">
        <f t="shared" si="0"/>
        <v>24.997993089342618</v>
      </c>
      <c r="D33" s="5">
        <f>$B$5 * ($B$4 - C32)</f>
        <v>1.4083479168803593E-3</v>
      </c>
      <c r="E33" s="5">
        <f>$B$6*(C32-((C32)^2/$B$4))</f>
        <v>1.0561121793713823E-4</v>
      </c>
      <c r="F33" s="7">
        <f t="shared" si="1"/>
        <v>0.9302416983996934</v>
      </c>
      <c r="G33" s="7">
        <f t="shared" si="2"/>
        <v>6.9758301600306605E-2</v>
      </c>
    </row>
    <row r="34" spans="1:7" ht="24" x14ac:dyDescent="0.3">
      <c r="A34" s="4">
        <v>18</v>
      </c>
      <c r="B34" s="5">
        <f>($B$4 * $B$5) + (($B$6 - $B$5)* $C33) - (($B$6/ $B$4) * (($C33)^2))</f>
        <v>8.6296674944630336E-4</v>
      </c>
      <c r="C34" s="5">
        <f t="shared" si="0"/>
        <v>24.998856056092063</v>
      </c>
      <c r="D34" s="5">
        <f>$B$5 * ($B$4 - C33)</f>
        <v>8.027642629528487E-4</v>
      </c>
      <c r="E34" s="5">
        <f>$B$6*(C33-((C33)^2/$B$4))</f>
        <v>6.020248649292625E-5</v>
      </c>
      <c r="F34" s="7">
        <f t="shared" si="1"/>
        <v>0.9302377681045183</v>
      </c>
      <c r="G34" s="7">
        <f t="shared" si="2"/>
        <v>6.9762231895481697E-2</v>
      </c>
    </row>
    <row r="35" spans="1:7" ht="24" x14ac:dyDescent="0.3">
      <c r="A35" s="4">
        <v>19</v>
      </c>
      <c r="B35" s="5">
        <f>($B$4 * $B$5) + (($B$6 - $B$5)* $C34) - (($B$6/ $B$4) * (($C34)^2))</f>
        <v>4.9189431008356266E-4</v>
      </c>
      <c r="C35" s="5">
        <f t="shared" si="0"/>
        <v>24.999347950402147</v>
      </c>
      <c r="D35" s="5">
        <f>$B$5 * ($B$4 - C34)</f>
        <v>4.5757756317499343E-4</v>
      </c>
      <c r="E35" s="5">
        <f>$B$6*(C34-((C34)^2/$B$4))</f>
        <v>3.431674690897779E-5</v>
      </c>
      <c r="F35" s="7">
        <f t="shared" si="1"/>
        <v>0.93023552782482977</v>
      </c>
      <c r="G35" s="7">
        <f t="shared" si="2"/>
        <v>6.9764472175170233E-2</v>
      </c>
    </row>
    <row r="36" spans="1:7" ht="24" x14ac:dyDescent="0.3">
      <c r="A36" s="4">
        <v>20</v>
      </c>
      <c r="B36" s="5">
        <f>($B$4 * $B$5) + (($B$6 - $B$5)* $C35) - (($B$6/ $B$4) * (($C35)^2))</f>
        <v>2.8038081687498106E-4</v>
      </c>
      <c r="C36" s="5">
        <f t="shared" si="0"/>
        <v>24.999628331219022</v>
      </c>
      <c r="D36" s="5">
        <f>$B$5 * ($B$4 - C35)</f>
        <v>2.6081983914139073E-4</v>
      </c>
      <c r="E36" s="5">
        <f>$B$6*(C35-((C35)^2/$B$4))</f>
        <v>1.9560977733164009E-5</v>
      </c>
      <c r="F36" s="7">
        <f t="shared" si="1"/>
        <v>0.93023425086204881</v>
      </c>
      <c r="G36" s="7">
        <f t="shared" si="2"/>
        <v>6.9765749137951194E-2</v>
      </c>
    </row>
  </sheetData>
  <mergeCells count="1">
    <mergeCell ref="A1:C1"/>
  </mergeCells>
  <pageMargins left="0.7" right="0.7" top="0.75" bottom="0.75" header="0.3" footer="0.3"/>
  <ignoredErrors>
    <ignoredError sqref="B16:E17" calculatedColumn="1"/>
  </ignoredErrors>
  <drawing r:id="rId1"/>
  <legacyDrawing r:id="rId2"/>
  <oleObjects>
    <mc:AlternateContent xmlns:mc="http://schemas.openxmlformats.org/markup-compatibility/2006">
      <mc:Choice Requires="x14">
        <oleObject progId="Equation.DSMT4" shapeId="4097" r:id="rId3">
          <objectPr defaultSize="0" autoPict="0" r:id="rId4">
            <anchor moveWithCells="1" sizeWithCells="1">
              <from>
                <xdr:col>2</xdr:col>
                <xdr:colOff>469900</xdr:colOff>
                <xdr:row>2</xdr:row>
                <xdr:rowOff>0</xdr:rowOff>
              </from>
              <to>
                <xdr:col>5</xdr:col>
                <xdr:colOff>1308100</xdr:colOff>
                <xdr:row>6</xdr:row>
                <xdr:rowOff>38100</xdr:rowOff>
              </to>
            </anchor>
          </objectPr>
        </oleObject>
      </mc:Choice>
      <mc:Fallback>
        <oleObject progId="Equation.DSMT4" shapeId="4097" r:id="rId3"/>
      </mc:Fallback>
    </mc:AlternateContent>
    <mc:AlternateContent xmlns:mc="http://schemas.openxmlformats.org/markup-compatibility/2006">
      <mc:Choice Requires="x14">
        <oleObject progId="Equation.DSMT4" shapeId="4098" r:id="rId5">
          <objectPr defaultSize="0" autoPict="0" r:id="rId6">
            <anchor moveWithCells="1">
              <from>
                <xdr:col>2</xdr:col>
                <xdr:colOff>660400</xdr:colOff>
                <xdr:row>7</xdr:row>
                <xdr:rowOff>152400</xdr:rowOff>
              </from>
              <to>
                <xdr:col>5</xdr:col>
                <xdr:colOff>368300</xdr:colOff>
                <xdr:row>12</xdr:row>
                <xdr:rowOff>63500</xdr:rowOff>
              </to>
            </anchor>
          </objectPr>
        </oleObject>
      </mc:Choice>
      <mc:Fallback>
        <oleObject progId="Equation.DSMT4" shapeId="4098" r:id="rId5"/>
      </mc:Fallback>
    </mc:AlternateContent>
  </oleObjects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83B8-2588-5F4A-A4A1-B91D3CBA85FA}">
  <dimension ref="A1:G109"/>
  <sheetViews>
    <sheetView workbookViewId="0">
      <selection activeCell="D3" sqref="D3"/>
    </sheetView>
  </sheetViews>
  <sheetFormatPr baseColWidth="10" defaultRowHeight="15" x14ac:dyDescent="0.2"/>
  <cols>
    <col min="1" max="1" width="24.5" customWidth="1"/>
    <col min="2" max="2" width="27" customWidth="1"/>
    <col min="3" max="3" width="10.83203125" style="8"/>
    <col min="4" max="4" width="14.1640625" customWidth="1"/>
    <col min="5" max="5" width="22.5" customWidth="1"/>
    <col min="6" max="6" width="11.5" bestFit="1" customWidth="1"/>
    <col min="7" max="7" width="15.6640625" bestFit="1" customWidth="1"/>
  </cols>
  <sheetData>
    <row r="1" spans="1:7" ht="21" x14ac:dyDescent="0.25">
      <c r="A1" s="12" t="s">
        <v>17</v>
      </c>
      <c r="B1" s="12" t="s">
        <v>22</v>
      </c>
    </row>
    <row r="2" spans="1:7" ht="21" x14ac:dyDescent="0.25">
      <c r="A2" s="13">
        <v>0.81240525798627239</v>
      </c>
      <c r="B2" s="12">
        <f xml:space="preserve"> SUM(F9:F109)</f>
        <v>6768404.6121634673</v>
      </c>
    </row>
    <row r="3" spans="1:7" ht="16" x14ac:dyDescent="0.2">
      <c r="A3" s="51" t="s">
        <v>25</v>
      </c>
    </row>
    <row r="5" spans="1:7" x14ac:dyDescent="0.2">
      <c r="A5" s="9" t="s">
        <v>1</v>
      </c>
      <c r="B5" s="14" t="s">
        <v>2</v>
      </c>
      <c r="C5" s="10" t="s">
        <v>18</v>
      </c>
      <c r="D5" s="11" t="s">
        <v>19</v>
      </c>
      <c r="E5" s="11" t="s">
        <v>20</v>
      </c>
      <c r="F5" s="11" t="s">
        <v>23</v>
      </c>
      <c r="G5" s="11" t="s">
        <v>21</v>
      </c>
    </row>
    <row r="6" spans="1:7" x14ac:dyDescent="0.2">
      <c r="A6" s="11">
        <v>19794</v>
      </c>
      <c r="B6" s="15">
        <v>19.539999959999999</v>
      </c>
      <c r="C6" s="10"/>
      <c r="D6" s="11"/>
      <c r="E6" s="11"/>
      <c r="F6" s="11">
        <f>(B6-E6) ^2</f>
        <v>381.81159843679995</v>
      </c>
      <c r="G6" s="11">
        <f>F6^2</f>
        <v>145780.09670086417</v>
      </c>
    </row>
    <row r="7" spans="1:7" x14ac:dyDescent="0.2">
      <c r="A7" s="11">
        <v>19801</v>
      </c>
      <c r="B7" s="15">
        <v>23.54999995</v>
      </c>
      <c r="C7" s="10">
        <f xml:space="preserve"> AVERAGE(B6,B7)</f>
        <v>21.544999955000002</v>
      </c>
      <c r="D7" s="11"/>
      <c r="E7" s="11"/>
      <c r="F7" s="11">
        <f t="shared" ref="F7:F70" si="0">(B7-E7) ^2</f>
        <v>554.60249764499997</v>
      </c>
      <c r="G7" s="11">
        <f t="shared" ref="G7:G70" si="1">F7^2</f>
        <v>307583.9303940722</v>
      </c>
    </row>
    <row r="8" spans="1:7" x14ac:dyDescent="0.2">
      <c r="A8" s="11">
        <v>19802</v>
      </c>
      <c r="B8" s="15">
        <v>32.568999890000001</v>
      </c>
      <c r="C8" s="10">
        <f t="shared" ref="C8:C71" si="2" xml:space="preserve"> AVERAGE(B7,B8)</f>
        <v>28.05949992</v>
      </c>
      <c r="D8" s="10">
        <f>C7</f>
        <v>21.544999955000002</v>
      </c>
      <c r="E8" s="10">
        <f>D8</f>
        <v>21.544999955000002</v>
      </c>
      <c r="F8" s="11">
        <f t="shared" si="0"/>
        <v>121.52857456687998</v>
      </c>
      <c r="G8" s="11">
        <f t="shared" si="1"/>
        <v>14769.194436257709</v>
      </c>
    </row>
    <row r="9" spans="1:7" x14ac:dyDescent="0.2">
      <c r="A9" s="11">
        <v>19803</v>
      </c>
      <c r="B9" s="15">
        <v>41.466999889999997</v>
      </c>
      <c r="C9" s="10">
        <f t="shared" si="2"/>
        <v>37.017999889999999</v>
      </c>
      <c r="D9" s="10">
        <f t="shared" ref="D9:D72" si="3">C8</f>
        <v>28.05949992</v>
      </c>
      <c r="E9" s="11">
        <f xml:space="preserve"> ($A$2 *B8) + ((1-$A$2)*E8)</f>
        <v>30.500955466234327</v>
      </c>
      <c r="F9" s="11">
        <f t="shared" si="0"/>
        <v>120.25413030400215</v>
      </c>
      <c r="G9" s="11">
        <f t="shared" si="1"/>
        <v>14461.055855171928</v>
      </c>
    </row>
    <row r="10" spans="1:7" x14ac:dyDescent="0.2">
      <c r="A10" s="11">
        <v>19804</v>
      </c>
      <c r="B10" s="15">
        <v>67.620999810000001</v>
      </c>
      <c r="C10" s="10">
        <f t="shared" si="2"/>
        <v>54.543999849999999</v>
      </c>
      <c r="D10" s="10">
        <f t="shared" si="3"/>
        <v>37.017999889999999</v>
      </c>
      <c r="E10" s="11">
        <f t="shared" ref="E10:E73" si="4" xml:space="preserve"> ($A$2 *B9) + ((1-$A$2)*E9)</f>
        <v>39.409827615412595</v>
      </c>
      <c r="F10" s="11">
        <f t="shared" si="0"/>
        <v>795.87023659266151</v>
      </c>
      <c r="G10" s="11">
        <f t="shared" si="1"/>
        <v>633409.43349405902</v>
      </c>
    </row>
    <row r="11" spans="1:7" x14ac:dyDescent="0.2">
      <c r="A11" s="11">
        <v>19811</v>
      </c>
      <c r="B11" s="15">
        <v>78.764999869999997</v>
      </c>
      <c r="C11" s="10">
        <f t="shared" si="2"/>
        <v>73.192999839999999</v>
      </c>
      <c r="D11" s="10">
        <f t="shared" si="3"/>
        <v>54.543999849999999</v>
      </c>
      <c r="E11" s="11">
        <f t="shared" si="4"/>
        <v>62.328732240251526</v>
      </c>
      <c r="F11" s="11">
        <f t="shared" si="0"/>
        <v>270.15089359671742</v>
      </c>
      <c r="G11" s="11">
        <f t="shared" si="1"/>
        <v>72981.505311104935</v>
      </c>
    </row>
    <row r="12" spans="1:7" x14ac:dyDescent="0.2">
      <c r="A12" s="11">
        <v>19812</v>
      </c>
      <c r="B12" s="15">
        <v>90.718999859999997</v>
      </c>
      <c r="C12" s="10">
        <f t="shared" si="2"/>
        <v>84.741999864999997</v>
      </c>
      <c r="D12" s="10">
        <f t="shared" si="3"/>
        <v>73.192999839999999</v>
      </c>
      <c r="E12" s="11">
        <f t="shared" si="4"/>
        <v>75.681642484328748</v>
      </c>
      <c r="F12" s="11">
        <f t="shared" si="0"/>
        <v>226.12211684365451</v>
      </c>
      <c r="G12" s="11">
        <f t="shared" si="1"/>
        <v>51131.211725855341</v>
      </c>
    </row>
    <row r="13" spans="1:7" x14ac:dyDescent="0.2">
      <c r="A13" s="11">
        <v>19813</v>
      </c>
      <c r="B13" s="15">
        <v>97.677999970000002</v>
      </c>
      <c r="C13" s="10">
        <f t="shared" si="2"/>
        <v>94.198499914999999</v>
      </c>
      <c r="D13" s="10">
        <f t="shared" si="3"/>
        <v>84.741999864999997</v>
      </c>
      <c r="E13" s="11">
        <f t="shared" si="4"/>
        <v>87.898070682542723</v>
      </c>
      <c r="F13" s="11">
        <f t="shared" si="0"/>
        <v>95.647016867664632</v>
      </c>
      <c r="G13" s="11">
        <f t="shared" si="1"/>
        <v>9148.3518356833229</v>
      </c>
    </row>
    <row r="14" spans="1:7" x14ac:dyDescent="0.2">
      <c r="A14" s="11">
        <v>19814</v>
      </c>
      <c r="B14" s="15">
        <v>133.553</v>
      </c>
      <c r="C14" s="10">
        <f t="shared" si="2"/>
        <v>115.615499985</v>
      </c>
      <c r="D14" s="10">
        <f t="shared" si="3"/>
        <v>94.198499914999999</v>
      </c>
      <c r="E14" s="11">
        <f t="shared" si="4"/>
        <v>95.843336658406969</v>
      </c>
      <c r="F14" s="11">
        <f t="shared" si="0"/>
        <v>1422.0187093362852</v>
      </c>
      <c r="G14" s="11">
        <f t="shared" si="1"/>
        <v>2022137.2097024343</v>
      </c>
    </row>
    <row r="15" spans="1:7" x14ac:dyDescent="0.2">
      <c r="A15" s="11">
        <v>19821</v>
      </c>
      <c r="B15" s="15">
        <v>131.0189996</v>
      </c>
      <c r="C15" s="10">
        <f t="shared" si="2"/>
        <v>132.28599980000001</v>
      </c>
      <c r="D15" s="10">
        <f t="shared" si="3"/>
        <v>115.615499985</v>
      </c>
      <c r="E15" s="11">
        <f t="shared" si="4"/>
        <v>126.47886543400934</v>
      </c>
      <c r="F15" s="11">
        <f t="shared" si="0"/>
        <v>20.612818245195751</v>
      </c>
      <c r="G15" s="11">
        <f t="shared" si="1"/>
        <v>424.88827600947485</v>
      </c>
    </row>
    <row r="16" spans="1:7" x14ac:dyDescent="0.2">
      <c r="A16" s="11">
        <v>19822</v>
      </c>
      <c r="B16" s="15">
        <v>142.6809998</v>
      </c>
      <c r="C16" s="10">
        <f t="shared" si="2"/>
        <v>136.84999970000001</v>
      </c>
      <c r="D16" s="10">
        <f t="shared" si="3"/>
        <v>132.28599980000001</v>
      </c>
      <c r="E16" s="11">
        <f t="shared" si="4"/>
        <v>130.16729430242327</v>
      </c>
      <c r="F16" s="11">
        <f t="shared" si="0"/>
        <v>156.59282528008188</v>
      </c>
      <c r="G16" s="11">
        <f t="shared" si="1"/>
        <v>24521.312929198251</v>
      </c>
    </row>
    <row r="17" spans="1:7" x14ac:dyDescent="0.2">
      <c r="A17" s="11">
        <v>19823</v>
      </c>
      <c r="B17" s="15">
        <v>175.80799959999999</v>
      </c>
      <c r="C17" s="10">
        <f t="shared" si="2"/>
        <v>159.24449970000001</v>
      </c>
      <c r="D17" s="10">
        <f t="shared" si="3"/>
        <v>136.84999970000001</v>
      </c>
      <c r="E17" s="11">
        <f t="shared" si="4"/>
        <v>140.33349444554634</v>
      </c>
      <c r="F17" s="11">
        <f t="shared" si="0"/>
        <v>1258.4405159533587</v>
      </c>
      <c r="G17" s="11">
        <f t="shared" si="1"/>
        <v>1583672.5321929557</v>
      </c>
    </row>
    <row r="18" spans="1:7" x14ac:dyDescent="0.2">
      <c r="A18" s="11">
        <v>19824</v>
      </c>
      <c r="B18" s="15">
        <v>214.2929997</v>
      </c>
      <c r="C18" s="10">
        <f t="shared" si="2"/>
        <v>195.05049965000001</v>
      </c>
      <c r="D18" s="10">
        <f t="shared" si="3"/>
        <v>159.24449970000001</v>
      </c>
      <c r="E18" s="11">
        <f t="shared" si="4"/>
        <v>169.1531689574856</v>
      </c>
      <c r="F18" s="11">
        <f t="shared" si="0"/>
        <v>2037.6043194628473</v>
      </c>
      <c r="G18" s="11">
        <f t="shared" si="1"/>
        <v>4151831.3626936534</v>
      </c>
    </row>
    <row r="19" spans="1:7" x14ac:dyDescent="0.2">
      <c r="A19" s="11">
        <v>19831</v>
      </c>
      <c r="B19" s="15">
        <v>227.98199990000001</v>
      </c>
      <c r="C19" s="10">
        <f t="shared" si="2"/>
        <v>221.1374998</v>
      </c>
      <c r="D19" s="10">
        <f t="shared" si="3"/>
        <v>195.05049965000001</v>
      </c>
      <c r="E19" s="11">
        <f t="shared" si="4"/>
        <v>205.82500479731468</v>
      </c>
      <c r="F19" s="11">
        <f t="shared" si="0"/>
        <v>490.93243198042165</v>
      </c>
      <c r="G19" s="11">
        <f t="shared" si="1"/>
        <v>241014.65277021134</v>
      </c>
    </row>
    <row r="20" spans="1:7" x14ac:dyDescent="0.2">
      <c r="A20" s="11">
        <v>19832</v>
      </c>
      <c r="B20" s="15">
        <v>267.28399940000003</v>
      </c>
      <c r="C20" s="10">
        <f t="shared" si="2"/>
        <v>247.63299965000002</v>
      </c>
      <c r="D20" s="10">
        <f t="shared" si="3"/>
        <v>221.1374998</v>
      </c>
      <c r="E20" s="11">
        <f t="shared" si="4"/>
        <v>223.82546411991234</v>
      </c>
      <c r="F20" s="11">
        <f t="shared" si="0"/>
        <v>1888.6442886906261</v>
      </c>
      <c r="G20" s="11">
        <f t="shared" si="1"/>
        <v>3566977.2492037211</v>
      </c>
    </row>
    <row r="21" spans="1:7" x14ac:dyDescent="0.2">
      <c r="A21" s="11">
        <v>19833</v>
      </c>
      <c r="B21" s="15">
        <v>273.2099991</v>
      </c>
      <c r="C21" s="10">
        <f t="shared" si="2"/>
        <v>270.24699925000004</v>
      </c>
      <c r="D21" s="10">
        <f t="shared" si="3"/>
        <v>247.63299965000002</v>
      </c>
      <c r="E21" s="11">
        <f t="shared" si="4"/>
        <v>259.13140668583753</v>
      </c>
      <c r="F21" s="11">
        <f t="shared" si="0"/>
        <v>198.2067643641131</v>
      </c>
      <c r="G21" s="11">
        <f t="shared" si="1"/>
        <v>39285.921439691054</v>
      </c>
    </row>
    <row r="22" spans="1:7" x14ac:dyDescent="0.2">
      <c r="A22" s="11">
        <v>19834</v>
      </c>
      <c r="B22" s="15">
        <v>316.2279997</v>
      </c>
      <c r="C22" s="10">
        <f t="shared" si="2"/>
        <v>294.71899940000003</v>
      </c>
      <c r="D22" s="10">
        <f t="shared" si="3"/>
        <v>270.24699925000004</v>
      </c>
      <c r="E22" s="11">
        <f t="shared" si="4"/>
        <v>270.56892918814879</v>
      </c>
      <c r="F22" s="11">
        <f t="shared" si="0"/>
        <v>2084.7507200062009</v>
      </c>
      <c r="G22" s="11">
        <f t="shared" si="1"/>
        <v>4346185.5645663729</v>
      </c>
    </row>
    <row r="23" spans="1:7" x14ac:dyDescent="0.2">
      <c r="A23" s="11">
        <v>19841</v>
      </c>
      <c r="B23" s="15">
        <v>300.10199929999999</v>
      </c>
      <c r="C23" s="10">
        <f t="shared" si="2"/>
        <v>308.16499950000002</v>
      </c>
      <c r="D23" s="10">
        <f t="shared" si="3"/>
        <v>294.71899940000003</v>
      </c>
      <c r="E23" s="11">
        <f t="shared" si="4"/>
        <v>307.66259814674271</v>
      </c>
      <c r="F23" s="11">
        <f t="shared" si="0"/>
        <v>57.162654921367363</v>
      </c>
      <c r="G23" s="11">
        <f t="shared" si="1"/>
        <v>3267.5691176593245</v>
      </c>
    </row>
    <row r="24" spans="1:7" x14ac:dyDescent="0.2">
      <c r="A24" s="11">
        <v>19842</v>
      </c>
      <c r="B24" s="15">
        <v>422.14299970000002</v>
      </c>
      <c r="C24" s="10">
        <f t="shared" si="2"/>
        <v>361.1224995</v>
      </c>
      <c r="D24" s="10">
        <f t="shared" si="3"/>
        <v>308.16499950000002</v>
      </c>
      <c r="E24" s="11">
        <f t="shared" si="4"/>
        <v>301.52032789012395</v>
      </c>
      <c r="F24" s="11">
        <f t="shared" si="0"/>
        <v>14549.82895455307</v>
      </c>
      <c r="G24" s="11">
        <f t="shared" si="1"/>
        <v>211697522.60675088</v>
      </c>
    </row>
    <row r="25" spans="1:7" x14ac:dyDescent="0.2">
      <c r="A25" s="11">
        <v>19843</v>
      </c>
      <c r="B25" s="15">
        <v>477.39899919999999</v>
      </c>
      <c r="C25" s="10">
        <f t="shared" si="2"/>
        <v>449.77099944999998</v>
      </c>
      <c r="D25" s="10">
        <f t="shared" si="3"/>
        <v>361.1224995</v>
      </c>
      <c r="E25" s="11">
        <f t="shared" si="4"/>
        <v>399.51482070081977</v>
      </c>
      <c r="F25" s="11">
        <f t="shared" si="0"/>
        <v>6065.9452604921671</v>
      </c>
      <c r="G25" s="11">
        <f t="shared" si="1"/>
        <v>36795691.903287388</v>
      </c>
    </row>
    <row r="26" spans="1:7" x14ac:dyDescent="0.2">
      <c r="A26" s="11">
        <v>19844</v>
      </c>
      <c r="B26" s="15">
        <v>698.29599949999999</v>
      </c>
      <c r="C26" s="10">
        <f t="shared" si="2"/>
        <v>587.84749935000002</v>
      </c>
      <c r="D26" s="10">
        <f t="shared" si="3"/>
        <v>449.77099944999998</v>
      </c>
      <c r="E26" s="11">
        <f t="shared" si="4"/>
        <v>462.78833682749519</v>
      </c>
      <c r="F26" s="11">
        <f t="shared" si="0"/>
        <v>55463.859177466315</v>
      </c>
      <c r="G26" s="11">
        <f t="shared" si="1"/>
        <v>3076239674.8578143</v>
      </c>
    </row>
    <row r="27" spans="1:7" x14ac:dyDescent="0.2">
      <c r="A27" s="11">
        <v>19851</v>
      </c>
      <c r="B27" s="15">
        <v>435.34399989999997</v>
      </c>
      <c r="C27" s="10">
        <f t="shared" si="2"/>
        <v>566.81999969999993</v>
      </c>
      <c r="D27" s="10">
        <f t="shared" si="3"/>
        <v>587.84749935000002</v>
      </c>
      <c r="E27" s="11">
        <f t="shared" si="4"/>
        <v>654.11600027869554</v>
      </c>
      <c r="F27" s="11">
        <f t="shared" si="0"/>
        <v>47861.188149695976</v>
      </c>
      <c r="G27" s="11">
        <f t="shared" si="1"/>
        <v>2290693331.1005983</v>
      </c>
    </row>
    <row r="28" spans="1:7" x14ac:dyDescent="0.2">
      <c r="A28" s="11">
        <v>19852</v>
      </c>
      <c r="B28" s="15">
        <v>374.92899990000001</v>
      </c>
      <c r="C28" s="10">
        <f t="shared" si="2"/>
        <v>405.13649989999999</v>
      </c>
      <c r="D28" s="10">
        <f t="shared" si="3"/>
        <v>566.81999969999993</v>
      </c>
      <c r="E28" s="11">
        <f t="shared" si="4"/>
        <v>476.38447687086847</v>
      </c>
      <c r="F28" s="11">
        <f t="shared" si="0"/>
        <v>10293.213807386421</v>
      </c>
      <c r="G28" s="11">
        <f t="shared" si="1"/>
        <v>105950250.48457046</v>
      </c>
    </row>
    <row r="29" spans="1:7" x14ac:dyDescent="0.2">
      <c r="A29" s="11">
        <v>19853</v>
      </c>
      <c r="B29" s="15">
        <v>409.70899960000003</v>
      </c>
      <c r="C29" s="10">
        <f t="shared" si="2"/>
        <v>392.31899974999999</v>
      </c>
      <c r="D29" s="10">
        <f t="shared" si="3"/>
        <v>405.13649989999999</v>
      </c>
      <c r="E29" s="11">
        <f t="shared" si="4"/>
        <v>393.96151392822975</v>
      </c>
      <c r="F29" s="11">
        <f t="shared" si="0"/>
        <v>247.98330498261021</v>
      </c>
      <c r="G29" s="11">
        <f t="shared" si="1"/>
        <v>61495.719550098271</v>
      </c>
    </row>
    <row r="30" spans="1:7" x14ac:dyDescent="0.2">
      <c r="A30" s="11">
        <v>19854</v>
      </c>
      <c r="B30" s="15">
        <v>533.88999939999997</v>
      </c>
      <c r="C30" s="10">
        <f t="shared" si="2"/>
        <v>471.79949950000002</v>
      </c>
      <c r="D30" s="10">
        <f t="shared" si="3"/>
        <v>392.31899974999999</v>
      </c>
      <c r="E30" s="11">
        <f t="shared" si="4"/>
        <v>406.75485408803945</v>
      </c>
      <c r="F30" s="11">
        <f t="shared" si="0"/>
        <v>16163.345173493315</v>
      </c>
      <c r="G30" s="11">
        <f t="shared" si="1"/>
        <v>261253727.19748965</v>
      </c>
    </row>
    <row r="31" spans="1:7" x14ac:dyDescent="0.2">
      <c r="A31" s="11">
        <v>19861</v>
      </c>
      <c r="B31" s="15">
        <v>408.9429998</v>
      </c>
      <c r="C31" s="10">
        <f t="shared" si="2"/>
        <v>471.41649959999995</v>
      </c>
      <c r="D31" s="10">
        <f t="shared" si="3"/>
        <v>471.79949950000002</v>
      </c>
      <c r="E31" s="11">
        <f t="shared" si="4"/>
        <v>510.04011461432498</v>
      </c>
      <c r="F31" s="11">
        <f t="shared" si="0"/>
        <v>10220.626623780809</v>
      </c>
      <c r="G31" s="11">
        <f t="shared" si="1"/>
        <v>104461208.58273709</v>
      </c>
    </row>
    <row r="32" spans="1:7" x14ac:dyDescent="0.2">
      <c r="A32" s="11">
        <v>19862</v>
      </c>
      <c r="B32" s="15">
        <v>448.27899930000001</v>
      </c>
      <c r="C32" s="10">
        <f t="shared" si="2"/>
        <v>428.61099954999997</v>
      </c>
      <c r="D32" s="10">
        <f t="shared" si="3"/>
        <v>471.41649959999995</v>
      </c>
      <c r="E32" s="11">
        <f t="shared" si="4"/>
        <v>427.90828697192552</v>
      </c>
      <c r="F32" s="11">
        <f t="shared" si="0"/>
        <v>414.96592075316596</v>
      </c>
      <c r="G32" s="11">
        <f t="shared" si="1"/>
        <v>172196.71538652282</v>
      </c>
    </row>
    <row r="33" spans="1:7" x14ac:dyDescent="0.2">
      <c r="A33" s="11">
        <v>19863</v>
      </c>
      <c r="B33" s="15">
        <v>510.78599930000001</v>
      </c>
      <c r="C33" s="10">
        <f t="shared" si="2"/>
        <v>479.53249930000004</v>
      </c>
      <c r="D33" s="10">
        <f t="shared" si="3"/>
        <v>428.61099954999997</v>
      </c>
      <c r="E33" s="11">
        <f t="shared" si="4"/>
        <v>444.45756077617904</v>
      </c>
      <c r="F33" s="11">
        <f t="shared" si="0"/>
        <v>4399.4617570082992</v>
      </c>
      <c r="G33" s="11">
        <f t="shared" si="1"/>
        <v>19355263.751378551</v>
      </c>
    </row>
    <row r="34" spans="1:7" x14ac:dyDescent="0.2">
      <c r="A34" s="11">
        <v>19864</v>
      </c>
      <c r="B34" s="15">
        <v>662.25299840000002</v>
      </c>
      <c r="C34" s="10">
        <f t="shared" si="2"/>
        <v>586.51949884999999</v>
      </c>
      <c r="D34" s="10">
        <f t="shared" si="3"/>
        <v>479.53249930000004</v>
      </c>
      <c r="E34" s="11">
        <f t="shared" si="4"/>
        <v>498.34313298695042</v>
      </c>
      <c r="F34" s="11">
        <f t="shared" si="0"/>
        <v>26866.443979724034</v>
      </c>
      <c r="G34" s="11">
        <f t="shared" si="1"/>
        <v>721805812.11564982</v>
      </c>
    </row>
    <row r="35" spans="1:7" x14ac:dyDescent="0.2">
      <c r="A35" s="11">
        <v>19871</v>
      </c>
      <c r="B35" s="15">
        <v>575.32699969999999</v>
      </c>
      <c r="C35" s="10">
        <f t="shared" si="2"/>
        <v>618.78999905000001</v>
      </c>
      <c r="D35" s="10">
        <f t="shared" si="3"/>
        <v>586.51949884999999</v>
      </c>
      <c r="E35" s="11">
        <f t="shared" si="4"/>
        <v>631.50436948433412</v>
      </c>
      <c r="F35" s="11">
        <f t="shared" si="0"/>
        <v>3155.8968758858177</v>
      </c>
      <c r="G35" s="11">
        <f t="shared" si="1"/>
        <v>9959685.0912258644</v>
      </c>
    </row>
    <row r="36" spans="1:7" x14ac:dyDescent="0.2">
      <c r="A36" s="11">
        <v>19872</v>
      </c>
      <c r="B36" s="15">
        <v>637.06399920000001</v>
      </c>
      <c r="C36" s="10">
        <f t="shared" si="2"/>
        <v>606.19549944999994</v>
      </c>
      <c r="D36" s="10">
        <f t="shared" si="3"/>
        <v>618.78999905000001</v>
      </c>
      <c r="E36" s="11">
        <f t="shared" si="4"/>
        <v>585.86557889170194</v>
      </c>
      <c r="F36" s="11">
        <f t="shared" si="0"/>
        <v>2621.2782420651479</v>
      </c>
      <c r="G36" s="11">
        <f t="shared" si="1"/>
        <v>6871099.6223241519</v>
      </c>
    </row>
    <row r="37" spans="1:7" x14ac:dyDescent="0.2">
      <c r="A37" s="11">
        <v>19873</v>
      </c>
      <c r="B37" s="15">
        <v>786.42399980000005</v>
      </c>
      <c r="C37" s="10">
        <f t="shared" si="2"/>
        <v>711.74399949999997</v>
      </c>
      <c r="D37" s="10">
        <f t="shared" si="3"/>
        <v>606.19549944999994</v>
      </c>
      <c r="E37" s="11">
        <f t="shared" si="4"/>
        <v>627.45944475075441</v>
      </c>
      <c r="F37" s="11">
        <f t="shared" si="0"/>
        <v>25269.729762004645</v>
      </c>
      <c r="G37" s="11">
        <f t="shared" si="1"/>
        <v>638559242.24474335</v>
      </c>
    </row>
    <row r="38" spans="1:7" x14ac:dyDescent="0.2">
      <c r="A38" s="11">
        <v>19874</v>
      </c>
      <c r="B38" s="15">
        <v>1042.441998</v>
      </c>
      <c r="C38" s="10">
        <f t="shared" si="2"/>
        <v>914.43299890000003</v>
      </c>
      <c r="D38" s="10">
        <f t="shared" si="3"/>
        <v>711.74399949999997</v>
      </c>
      <c r="E38" s="11">
        <f t="shared" si="4"/>
        <v>756.60308510620985</v>
      </c>
      <c r="F38" s="11">
        <f t="shared" si="0"/>
        <v>81703.88412430376</v>
      </c>
      <c r="G38" s="11">
        <f t="shared" si="1"/>
        <v>6675524680.9976559</v>
      </c>
    </row>
    <row r="39" spans="1:7" x14ac:dyDescent="0.2">
      <c r="A39" s="11">
        <v>19881</v>
      </c>
      <c r="B39" s="15">
        <v>867.16099929999996</v>
      </c>
      <c r="C39" s="10">
        <f t="shared" si="2"/>
        <v>954.80149864999998</v>
      </c>
      <c r="D39" s="10">
        <f t="shared" si="3"/>
        <v>914.43299890000003</v>
      </c>
      <c r="E39" s="11">
        <f t="shared" si="4"/>
        <v>988.8201208782051</v>
      </c>
      <c r="F39" s="11">
        <f t="shared" si="0"/>
        <v>14800.9418631805</v>
      </c>
      <c r="G39" s="11">
        <f t="shared" si="1"/>
        <v>219067880.03724906</v>
      </c>
    </row>
    <row r="40" spans="1:7" x14ac:dyDescent="0.2">
      <c r="A40" s="11">
        <v>19882</v>
      </c>
      <c r="B40" s="15">
        <v>993.05099870000004</v>
      </c>
      <c r="C40" s="10">
        <f t="shared" si="2"/>
        <v>930.105999</v>
      </c>
      <c r="D40" s="10">
        <f t="shared" si="3"/>
        <v>954.80149864999998</v>
      </c>
      <c r="E40" s="11">
        <f t="shared" si="4"/>
        <v>889.98361082608017</v>
      </c>
      <c r="F40" s="11">
        <f t="shared" si="0"/>
        <v>10622.886443153044</v>
      </c>
      <c r="G40" s="11">
        <f t="shared" si="1"/>
        <v>112845716.38412473</v>
      </c>
    </row>
    <row r="41" spans="1:7" x14ac:dyDescent="0.2">
      <c r="A41" s="11">
        <v>19883</v>
      </c>
      <c r="B41" s="15">
        <v>1168.7189980000001</v>
      </c>
      <c r="C41" s="10">
        <f t="shared" si="2"/>
        <v>1080.8849983499999</v>
      </c>
      <c r="D41" s="10">
        <f t="shared" si="3"/>
        <v>930.105999</v>
      </c>
      <c r="E41" s="11">
        <f t="shared" si="4"/>
        <v>973.71609866176323</v>
      </c>
      <c r="F41" s="11">
        <f t="shared" si="0"/>
        <v>38026.130750318523</v>
      </c>
      <c r="G41" s="11">
        <f t="shared" si="1"/>
        <v>1445986619.8403201</v>
      </c>
    </row>
    <row r="42" spans="1:7" x14ac:dyDescent="0.2">
      <c r="A42" s="11">
        <v>19884</v>
      </c>
      <c r="B42" s="15">
        <v>1405.1369970000001</v>
      </c>
      <c r="C42" s="10">
        <f t="shared" si="2"/>
        <v>1286.9279974999999</v>
      </c>
      <c r="D42" s="10">
        <f t="shared" si="3"/>
        <v>1080.8849983499999</v>
      </c>
      <c r="E42" s="11">
        <f t="shared" si="4"/>
        <v>1132.1374794067146</v>
      </c>
      <c r="F42" s="11">
        <f t="shared" si="0"/>
        <v>74528.736606166553</v>
      </c>
      <c r="G42" s="11">
        <f t="shared" si="1"/>
        <v>5554532580.1113501</v>
      </c>
    </row>
    <row r="43" spans="1:7" x14ac:dyDescent="0.2">
      <c r="A43" s="11">
        <v>19891</v>
      </c>
      <c r="B43" s="15">
        <v>1246.9169999999999</v>
      </c>
      <c r="C43" s="10">
        <f t="shared" si="2"/>
        <v>1326.0269985</v>
      </c>
      <c r="D43" s="10">
        <f t="shared" si="3"/>
        <v>1286.9279974999999</v>
      </c>
      <c r="E43" s="11">
        <f t="shared" si="4"/>
        <v>1353.9237229272157</v>
      </c>
      <c r="F43" s="11">
        <f t="shared" si="0"/>
        <v>11450.438751621939</v>
      </c>
      <c r="G43" s="11">
        <f t="shared" si="1"/>
        <v>131112547.6046454</v>
      </c>
    </row>
    <row r="44" spans="1:7" x14ac:dyDescent="0.2">
      <c r="A44" s="11">
        <v>19892</v>
      </c>
      <c r="B44" s="15">
        <v>1248.211998</v>
      </c>
      <c r="C44" s="10">
        <f t="shared" si="2"/>
        <v>1247.5644990000001</v>
      </c>
      <c r="D44" s="10">
        <f t="shared" si="3"/>
        <v>1326.0269985</v>
      </c>
      <c r="E44" s="11">
        <f t="shared" si="4"/>
        <v>1266.9908985812654</v>
      </c>
      <c r="F44" s="11">
        <f t="shared" si="0"/>
        <v>352.64710704104851</v>
      </c>
      <c r="G44" s="11">
        <f t="shared" si="1"/>
        <v>124359.98210442073</v>
      </c>
    </row>
    <row r="45" spans="1:7" x14ac:dyDescent="0.2">
      <c r="A45" s="11">
        <v>19893</v>
      </c>
      <c r="B45" s="15">
        <v>1383.7469980000001</v>
      </c>
      <c r="C45" s="10">
        <f t="shared" si="2"/>
        <v>1315.9794980000001</v>
      </c>
      <c r="D45" s="10">
        <f t="shared" si="3"/>
        <v>1247.5644990000001</v>
      </c>
      <c r="E45" s="11">
        <f t="shared" si="4"/>
        <v>1251.7348210098439</v>
      </c>
      <c r="F45" s="11">
        <f t="shared" si="0"/>
        <v>17427.214873680314</v>
      </c>
      <c r="G45" s="11">
        <f t="shared" si="1"/>
        <v>303707818.25342435</v>
      </c>
    </row>
    <row r="46" spans="1:7" x14ac:dyDescent="0.2">
      <c r="A46" s="11">
        <v>19894</v>
      </c>
      <c r="B46" s="15">
        <v>1493.3829989999999</v>
      </c>
      <c r="C46" s="10">
        <f t="shared" si="2"/>
        <v>1438.5649985</v>
      </c>
      <c r="D46" s="10">
        <f t="shared" si="3"/>
        <v>1315.9794980000001</v>
      </c>
      <c r="E46" s="11">
        <f t="shared" si="4"/>
        <v>1358.9822077148613</v>
      </c>
      <c r="F46" s="11">
        <f t="shared" si="0"/>
        <v>18063.572698071406</v>
      </c>
      <c r="G46" s="11">
        <f t="shared" si="1"/>
        <v>326292658.61851072</v>
      </c>
    </row>
    <row r="47" spans="1:7" x14ac:dyDescent="0.2">
      <c r="A47" s="11">
        <v>19901</v>
      </c>
      <c r="B47" s="15">
        <v>1346.202</v>
      </c>
      <c r="C47" s="10">
        <f t="shared" si="2"/>
        <v>1419.7924994999998</v>
      </c>
      <c r="D47" s="10">
        <f t="shared" si="3"/>
        <v>1438.5649985</v>
      </c>
      <c r="E47" s="11">
        <f t="shared" si="4"/>
        <v>1468.1701172324235</v>
      </c>
      <c r="F47" s="11">
        <f t="shared" si="0"/>
        <v>14876.221621222212</v>
      </c>
      <c r="G47" s="11">
        <f t="shared" si="1"/>
        <v>221301969.72371921</v>
      </c>
    </row>
    <row r="48" spans="1:7" x14ac:dyDescent="0.2">
      <c r="A48" s="11">
        <v>19902</v>
      </c>
      <c r="B48" s="15">
        <v>1364.759998</v>
      </c>
      <c r="C48" s="10">
        <f t="shared" si="2"/>
        <v>1355.4809989999999</v>
      </c>
      <c r="D48" s="10">
        <f t="shared" si="3"/>
        <v>1419.7924994999998</v>
      </c>
      <c r="E48" s="11">
        <f t="shared" si="4"/>
        <v>1369.0825774861164</v>
      </c>
      <c r="F48" s="11">
        <f t="shared" si="0"/>
        <v>18.68469341379441</v>
      </c>
      <c r="G48" s="11">
        <f t="shared" si="1"/>
        <v>349.11776796749217</v>
      </c>
    </row>
    <row r="49" spans="1:7" x14ac:dyDescent="0.2">
      <c r="A49" s="11">
        <v>19903</v>
      </c>
      <c r="B49" s="15">
        <v>1354.0899959999999</v>
      </c>
      <c r="C49" s="10">
        <f t="shared" si="2"/>
        <v>1359.4249970000001</v>
      </c>
      <c r="D49" s="10">
        <f t="shared" si="3"/>
        <v>1355.4809989999999</v>
      </c>
      <c r="E49" s="11">
        <f t="shared" si="4"/>
        <v>1365.5708911835318</v>
      </c>
      <c r="F49" s="11">
        <f t="shared" si="0"/>
        <v>131.81095421524498</v>
      </c>
      <c r="G49" s="11">
        <f t="shared" si="1"/>
        <v>17374.127651133407</v>
      </c>
    </row>
    <row r="50" spans="1:7" x14ac:dyDescent="0.2">
      <c r="A50" s="11">
        <v>19904</v>
      </c>
      <c r="B50" s="15">
        <v>1675.505997</v>
      </c>
      <c r="C50" s="10">
        <f t="shared" si="2"/>
        <v>1514.7979965</v>
      </c>
      <c r="D50" s="10">
        <f t="shared" si="3"/>
        <v>1359.4249970000001</v>
      </c>
      <c r="E50" s="11">
        <f t="shared" si="4"/>
        <v>1356.2437515700412</v>
      </c>
      <c r="F50" s="11">
        <f t="shared" si="0"/>
        <v>101928.38135697921</v>
      </c>
      <c r="G50" s="11">
        <f t="shared" si="1"/>
        <v>10389394926.053787</v>
      </c>
    </row>
    <row r="51" spans="1:7" x14ac:dyDescent="0.2">
      <c r="A51" s="11">
        <v>19911</v>
      </c>
      <c r="B51" s="15">
        <v>1597.6779979999999</v>
      </c>
      <c r="C51" s="10">
        <f t="shared" si="2"/>
        <v>1636.5919974999999</v>
      </c>
      <c r="D51" s="10">
        <f t="shared" si="3"/>
        <v>1514.7979965</v>
      </c>
      <c r="E51" s="11">
        <f t="shared" si="4"/>
        <v>1615.6140784338436</v>
      </c>
      <c r="F51" s="11">
        <f t="shared" si="0"/>
        <v>321.70298132931077</v>
      </c>
      <c r="G51" s="11">
        <f t="shared" si="1"/>
        <v>103492.80819616688</v>
      </c>
    </row>
    <row r="52" spans="1:7" x14ac:dyDescent="0.2">
      <c r="A52" s="11">
        <v>19912</v>
      </c>
      <c r="B52" s="15">
        <v>1528.6039960000001</v>
      </c>
      <c r="C52" s="10">
        <f t="shared" si="2"/>
        <v>1563.140997</v>
      </c>
      <c r="D52" s="10">
        <f t="shared" si="3"/>
        <v>1636.5919974999999</v>
      </c>
      <c r="E52" s="11">
        <f t="shared" si="4"/>
        <v>1601.0427123817242</v>
      </c>
      <c r="F52" s="11">
        <f t="shared" si="0"/>
        <v>5247.3676310318688</v>
      </c>
      <c r="G52" s="11">
        <f t="shared" si="1"/>
        <v>27534867.055201005</v>
      </c>
    </row>
    <row r="53" spans="1:7" x14ac:dyDescent="0.2">
      <c r="A53" s="11">
        <v>19913</v>
      </c>
      <c r="B53" s="15">
        <v>1507.060997</v>
      </c>
      <c r="C53" s="10">
        <f t="shared" si="2"/>
        <v>1517.8324965000002</v>
      </c>
      <c r="D53" s="10">
        <f t="shared" si="3"/>
        <v>1563.140997</v>
      </c>
      <c r="E53" s="11">
        <f t="shared" si="4"/>
        <v>1542.1931183114352</v>
      </c>
      <c r="F53" s="11">
        <f t="shared" si="0"/>
        <v>1234.2659478413982</v>
      </c>
      <c r="G53" s="11">
        <f t="shared" si="1"/>
        <v>1523412.4300008251</v>
      </c>
    </row>
    <row r="54" spans="1:7" x14ac:dyDescent="0.2">
      <c r="A54" s="11">
        <v>19914</v>
      </c>
      <c r="B54" s="15">
        <v>1862.6120000000001</v>
      </c>
      <c r="C54" s="10">
        <f t="shared" si="2"/>
        <v>1684.8364985000001</v>
      </c>
      <c r="D54" s="10">
        <f t="shared" si="3"/>
        <v>1517.8324965000002</v>
      </c>
      <c r="E54" s="11">
        <f t="shared" si="4"/>
        <v>1513.6515982338137</v>
      </c>
      <c r="F54" s="11">
        <f t="shared" si="0"/>
        <v>121773.36200081819</v>
      </c>
      <c r="G54" s="11">
        <f t="shared" si="1"/>
        <v>14828751692.982311</v>
      </c>
    </row>
    <row r="55" spans="1:7" x14ac:dyDescent="0.2">
      <c r="A55" s="11">
        <v>19921</v>
      </c>
      <c r="B55" s="15">
        <v>1716.0249980000001</v>
      </c>
      <c r="C55" s="10">
        <f t="shared" si="2"/>
        <v>1789.318499</v>
      </c>
      <c r="D55" s="10">
        <f t="shared" si="3"/>
        <v>1684.8364985000001</v>
      </c>
      <c r="E55" s="11">
        <f t="shared" si="4"/>
        <v>1797.1488634576658</v>
      </c>
      <c r="F55" s="11">
        <f t="shared" si="0"/>
        <v>6581.081546793449</v>
      </c>
      <c r="G55" s="11">
        <f t="shared" si="1"/>
        <v>43310634.325545251</v>
      </c>
    </row>
    <row r="56" spans="1:7" x14ac:dyDescent="0.2">
      <c r="A56" s="11">
        <v>19922</v>
      </c>
      <c r="B56" s="15">
        <v>1740.1709980000001</v>
      </c>
      <c r="C56" s="10">
        <f t="shared" si="2"/>
        <v>1728.0979980000002</v>
      </c>
      <c r="D56" s="10">
        <f t="shared" si="3"/>
        <v>1789.318499</v>
      </c>
      <c r="E56" s="11">
        <f t="shared" si="4"/>
        <v>1731.2434086116873</v>
      </c>
      <c r="F56" s="11">
        <f t="shared" si="0"/>
        <v>79.701852286314491</v>
      </c>
      <c r="G56" s="11">
        <f t="shared" si="1"/>
        <v>6352.3852578694941</v>
      </c>
    </row>
    <row r="57" spans="1:7" x14ac:dyDescent="0.2">
      <c r="A57" s="11">
        <v>19923</v>
      </c>
      <c r="B57" s="15">
        <v>1767.733997</v>
      </c>
      <c r="C57" s="10">
        <f t="shared" si="2"/>
        <v>1753.9524974999999</v>
      </c>
      <c r="D57" s="10">
        <f t="shared" si="3"/>
        <v>1728.0979980000002</v>
      </c>
      <c r="E57" s="11">
        <f t="shared" si="4"/>
        <v>1738.496229171895</v>
      </c>
      <c r="F57" s="11">
        <f t="shared" si="0"/>
        <v>854.84706757017216</v>
      </c>
      <c r="G57" s="11">
        <f t="shared" si="1"/>
        <v>730763.5089333225</v>
      </c>
    </row>
    <row r="58" spans="1:7" x14ac:dyDescent="0.2">
      <c r="A58" s="11">
        <v>19924</v>
      </c>
      <c r="B58" s="15">
        <v>2000.2919999999999</v>
      </c>
      <c r="C58" s="10">
        <f t="shared" si="2"/>
        <v>1884.0129984999999</v>
      </c>
      <c r="D58" s="10">
        <f t="shared" si="3"/>
        <v>1753.9524974999999</v>
      </c>
      <c r="E58" s="11">
        <f t="shared" si="4"/>
        <v>1762.2491454872293</v>
      </c>
      <c r="F58" s="11">
        <f t="shared" si="0"/>
        <v>56664.400584588089</v>
      </c>
      <c r="G58" s="11">
        <f t="shared" si="1"/>
        <v>3210854293.6106672</v>
      </c>
    </row>
    <row r="59" spans="1:7" x14ac:dyDescent="0.2">
      <c r="A59" s="11">
        <v>19931</v>
      </c>
      <c r="B59" s="15">
        <v>1973.8939969999999</v>
      </c>
      <c r="C59" s="10">
        <f t="shared" si="2"/>
        <v>1987.0929984999998</v>
      </c>
      <c r="D59" s="10">
        <f t="shared" si="3"/>
        <v>1884.0129984999999</v>
      </c>
      <c r="E59" s="11">
        <f t="shared" si="4"/>
        <v>1955.6364121194654</v>
      </c>
      <c r="F59" s="11">
        <f t="shared" si="0"/>
        <v>333.33940566992283</v>
      </c>
      <c r="G59" s="11">
        <f t="shared" si="1"/>
        <v>111115.15937237738</v>
      </c>
    </row>
    <row r="60" spans="1:7" x14ac:dyDescent="0.2">
      <c r="A60" s="11">
        <v>19932</v>
      </c>
      <c r="B60" s="15">
        <v>1861.9789960000001</v>
      </c>
      <c r="C60" s="10">
        <f t="shared" si="2"/>
        <v>1917.9364965</v>
      </c>
      <c r="D60" s="10">
        <f t="shared" si="3"/>
        <v>1987.0929984999998</v>
      </c>
      <c r="E60" s="11">
        <f t="shared" si="4"/>
        <v>1970.4689700745423</v>
      </c>
      <c r="F60" s="11">
        <f t="shared" si="0"/>
        <v>11770.074474694851</v>
      </c>
      <c r="G60" s="11">
        <f t="shared" si="1"/>
        <v>138534653.13986328</v>
      </c>
    </row>
    <row r="61" spans="1:7" x14ac:dyDescent="0.2">
      <c r="A61" s="11">
        <v>19933</v>
      </c>
      <c r="B61" s="15">
        <v>2140.788994</v>
      </c>
      <c r="C61" s="10">
        <f t="shared" si="2"/>
        <v>2001.3839950000001</v>
      </c>
      <c r="D61" s="10">
        <f t="shared" si="3"/>
        <v>1917.9364965</v>
      </c>
      <c r="E61" s="11">
        <f t="shared" si="4"/>
        <v>1882.3311446975897</v>
      </c>
      <c r="F61" s="11">
        <f t="shared" si="0"/>
        <v>66800.459866027435</v>
      </c>
      <c r="G61" s="11">
        <f t="shared" si="1"/>
        <v>4462301438.3127422</v>
      </c>
    </row>
    <row r="62" spans="1:7" x14ac:dyDescent="0.2">
      <c r="A62" s="11">
        <v>19934</v>
      </c>
      <c r="B62" s="15">
        <v>2468.8539959999998</v>
      </c>
      <c r="C62" s="10">
        <f t="shared" si="2"/>
        <v>2304.8214950000001</v>
      </c>
      <c r="D62" s="10">
        <f t="shared" si="3"/>
        <v>2001.3839950000001</v>
      </c>
      <c r="E62" s="11">
        <f t="shared" si="4"/>
        <v>2092.3036604386916</v>
      </c>
      <c r="F62" s="11">
        <f t="shared" si="0"/>
        <v>141790.1552113338</v>
      </c>
      <c r="G62" s="11">
        <f t="shared" si="1"/>
        <v>20104448114.85413</v>
      </c>
    </row>
    <row r="63" spans="1:7" x14ac:dyDescent="0.2">
      <c r="A63" s="11">
        <v>19941</v>
      </c>
      <c r="B63" s="15">
        <v>2076.6999970000002</v>
      </c>
      <c r="C63" s="10">
        <f t="shared" si="2"/>
        <v>2272.7769964999998</v>
      </c>
      <c r="D63" s="10">
        <f t="shared" si="3"/>
        <v>2304.8214950000001</v>
      </c>
      <c r="E63" s="11">
        <f t="shared" si="4"/>
        <v>2398.2151329451935</v>
      </c>
      <c r="F63" s="11">
        <f t="shared" si="0"/>
        <v>103371.98264185619</v>
      </c>
      <c r="G63" s="11">
        <f t="shared" si="1"/>
        <v>10685766795.308216</v>
      </c>
    </row>
    <row r="64" spans="1:7" x14ac:dyDescent="0.2">
      <c r="A64" s="11">
        <v>19942</v>
      </c>
      <c r="B64" s="15">
        <v>2149.9079969999998</v>
      </c>
      <c r="C64" s="10">
        <f t="shared" si="2"/>
        <v>2113.303997</v>
      </c>
      <c r="D64" s="10">
        <f t="shared" si="3"/>
        <v>2272.7769964999998</v>
      </c>
      <c r="E64" s="11">
        <f t="shared" si="4"/>
        <v>2137.0145459811474</v>
      </c>
      <c r="F64" s="11">
        <f t="shared" si="0"/>
        <v>166.24107917554534</v>
      </c>
      <c r="G64" s="11">
        <f t="shared" si="1"/>
        <v>27636.096405449935</v>
      </c>
    </row>
    <row r="65" spans="1:7" x14ac:dyDescent="0.2">
      <c r="A65" s="11">
        <v>19943</v>
      </c>
      <c r="B65" s="15">
        <v>2493.2859960000001</v>
      </c>
      <c r="C65" s="10">
        <f t="shared" si="2"/>
        <v>2321.5969964999999</v>
      </c>
      <c r="D65" s="10">
        <f t="shared" si="3"/>
        <v>2113.303997</v>
      </c>
      <c r="E65" s="11">
        <f t="shared" si="4"/>
        <v>2147.4892533824514</v>
      </c>
      <c r="F65" s="11">
        <f t="shared" si="0"/>
        <v>119575.38720490724</v>
      </c>
      <c r="G65" s="11">
        <f t="shared" si="1"/>
        <v>14298273225.203493</v>
      </c>
    </row>
    <row r="66" spans="1:7" x14ac:dyDescent="0.2">
      <c r="A66" s="11">
        <v>19944</v>
      </c>
      <c r="B66" s="15">
        <v>2832</v>
      </c>
      <c r="C66" s="10">
        <f t="shared" si="2"/>
        <v>2662.6429980000003</v>
      </c>
      <c r="D66" s="10">
        <f t="shared" si="3"/>
        <v>2321.5969964999999</v>
      </c>
      <c r="E66" s="11">
        <f t="shared" si="4"/>
        <v>2428.4163452794737</v>
      </c>
      <c r="F66" s="11">
        <f t="shared" si="0"/>
        <v>162879.76635757697</v>
      </c>
      <c r="G66" s="11">
        <f t="shared" si="1"/>
        <v>26529818288.698864</v>
      </c>
    </row>
    <row r="67" spans="1:7" x14ac:dyDescent="0.2">
      <c r="A67" s="11">
        <v>19951</v>
      </c>
      <c r="B67" s="15">
        <v>2652</v>
      </c>
      <c r="C67" s="10">
        <f t="shared" si="2"/>
        <v>2742</v>
      </c>
      <c r="D67" s="10">
        <f t="shared" si="3"/>
        <v>2662.6429980000003</v>
      </c>
      <c r="E67" s="11">
        <f t="shared" si="4"/>
        <v>2756.2898284117459</v>
      </c>
      <c r="F67" s="11">
        <f t="shared" si="0"/>
        <v>10876.368310151409</v>
      </c>
      <c r="G67" s="11">
        <f t="shared" si="1"/>
        <v>118295387.61806582</v>
      </c>
    </row>
    <row r="68" spans="1:7" x14ac:dyDescent="0.2">
      <c r="A68" s="11">
        <v>19952</v>
      </c>
      <c r="B68" s="15">
        <v>2575</v>
      </c>
      <c r="C68" s="10">
        <f t="shared" si="2"/>
        <v>2613.5</v>
      </c>
      <c r="D68" s="10">
        <f t="shared" si="3"/>
        <v>2742</v>
      </c>
      <c r="E68" s="11">
        <f t="shared" si="4"/>
        <v>2671.5642234555571</v>
      </c>
      <c r="F68" s="11">
        <f t="shared" si="0"/>
        <v>9324.6492515747668</v>
      </c>
      <c r="G68" s="11">
        <f t="shared" si="1"/>
        <v>86949083.664893866</v>
      </c>
    </row>
    <row r="69" spans="1:7" x14ac:dyDescent="0.2">
      <c r="A69" s="11">
        <v>19953</v>
      </c>
      <c r="B69" s="15">
        <v>3003</v>
      </c>
      <c r="C69" s="10">
        <f t="shared" si="2"/>
        <v>2789</v>
      </c>
      <c r="D69" s="10">
        <f t="shared" si="3"/>
        <v>2613.5</v>
      </c>
      <c r="E69" s="11">
        <f t="shared" si="4"/>
        <v>2593.114940586901</v>
      </c>
      <c r="F69" s="11">
        <f t="shared" si="0"/>
        <v>168005.76193007972</v>
      </c>
      <c r="G69" s="11">
        <f t="shared" si="1"/>
        <v>28225936041.706627</v>
      </c>
    </row>
    <row r="70" spans="1:7" x14ac:dyDescent="0.2">
      <c r="A70" s="11">
        <v>19954</v>
      </c>
      <c r="B70" s="15">
        <v>3148</v>
      </c>
      <c r="C70" s="10">
        <f t="shared" si="2"/>
        <v>3075.5</v>
      </c>
      <c r="D70" s="10">
        <f t="shared" si="3"/>
        <v>2789</v>
      </c>
      <c r="E70" s="11">
        <f t="shared" si="4"/>
        <v>2926.1077180241182</v>
      </c>
      <c r="F70" s="11">
        <f t="shared" si="0"/>
        <v>49236.184800464245</v>
      </c>
      <c r="G70" s="11">
        <f t="shared" si="1"/>
        <v>2424201893.7054663</v>
      </c>
    </row>
    <row r="71" spans="1:7" x14ac:dyDescent="0.2">
      <c r="A71" s="11">
        <v>19961</v>
      </c>
      <c r="B71" s="15">
        <v>2185</v>
      </c>
      <c r="C71" s="10">
        <f t="shared" si="2"/>
        <v>2666.5</v>
      </c>
      <c r="D71" s="10">
        <f t="shared" si="3"/>
        <v>3075.5</v>
      </c>
      <c r="E71" s="11">
        <f t="shared" si="4"/>
        <v>3106.3741746078972</v>
      </c>
      <c r="F71" s="11">
        <f t="shared" ref="F71:F109" si="5">(B71-E71) ^2</f>
        <v>848930.36963438382</v>
      </c>
      <c r="G71" s="11">
        <f t="shared" ref="G71:G109" si="6">F71^2</f>
        <v>720682772487.57153</v>
      </c>
    </row>
    <row r="72" spans="1:7" x14ac:dyDescent="0.2">
      <c r="A72" s="11">
        <v>19962</v>
      </c>
      <c r="B72" s="15">
        <v>2179</v>
      </c>
      <c r="C72" s="10">
        <f t="shared" ref="C72:C109" si="7" xml:space="preserve"> AVERAGE(B71,B72)</f>
        <v>2182</v>
      </c>
      <c r="D72" s="10">
        <f t="shared" si="3"/>
        <v>2666.5</v>
      </c>
      <c r="E72" s="11">
        <f t="shared" si="4"/>
        <v>2357.8449505836797</v>
      </c>
      <c r="F72" s="11">
        <f t="shared" si="5"/>
        <v>31985.516349278852</v>
      </c>
      <c r="G72" s="11">
        <f t="shared" si="6"/>
        <v>1023073256.1299847</v>
      </c>
    </row>
    <row r="73" spans="1:7" x14ac:dyDescent="0.2">
      <c r="A73" s="11">
        <v>19963</v>
      </c>
      <c r="B73" s="15">
        <v>2321</v>
      </c>
      <c r="C73" s="10">
        <f t="shared" si="7"/>
        <v>2250</v>
      </c>
      <c r="D73" s="10">
        <f t="shared" ref="D73:D109" si="8">C72</f>
        <v>2182</v>
      </c>
      <c r="E73" s="11">
        <f t="shared" si="4"/>
        <v>2212.5503723652032</v>
      </c>
      <c r="F73" s="11">
        <f t="shared" si="5"/>
        <v>11761.321734126081</v>
      </c>
      <c r="G73" s="11">
        <f t="shared" si="6"/>
        <v>138328688.9336265</v>
      </c>
    </row>
    <row r="74" spans="1:7" x14ac:dyDescent="0.2">
      <c r="A74" s="11">
        <v>19964</v>
      </c>
      <c r="B74" s="15">
        <v>2129</v>
      </c>
      <c r="C74" s="10">
        <f t="shared" si="7"/>
        <v>2225</v>
      </c>
      <c r="D74" s="10">
        <f t="shared" si="8"/>
        <v>2250</v>
      </c>
      <c r="E74" s="11">
        <f t="shared" ref="E74:E109" si="9" xml:space="preserve"> ($A$2 *B73) + ((1-$A$2)*E73)</f>
        <v>2300.6554200823653</v>
      </c>
      <c r="F74" s="11">
        <f t="shared" si="5"/>
        <v>29465.583243653284</v>
      </c>
      <c r="G74" s="11">
        <f t="shared" si="6"/>
        <v>868220595.88866115</v>
      </c>
    </row>
    <row r="75" spans="1:7" x14ac:dyDescent="0.2">
      <c r="A75" s="11">
        <v>19971</v>
      </c>
      <c r="B75" s="15">
        <v>1601</v>
      </c>
      <c r="C75" s="10">
        <f t="shared" si="7"/>
        <v>1865</v>
      </c>
      <c r="D75" s="10">
        <f t="shared" si="8"/>
        <v>2225</v>
      </c>
      <c r="E75" s="11">
        <f t="shared" si="9"/>
        <v>2161.2016542456095</v>
      </c>
      <c r="F75" s="11">
        <f t="shared" si="5"/>
        <v>313825.89341951738</v>
      </c>
      <c r="G75" s="11">
        <f t="shared" si="6"/>
        <v>98486691380.558289</v>
      </c>
    </row>
    <row r="76" spans="1:7" x14ac:dyDescent="0.2">
      <c r="A76" s="11">
        <v>19972</v>
      </c>
      <c r="B76" s="15">
        <v>1737</v>
      </c>
      <c r="C76" s="10">
        <f t="shared" si="7"/>
        <v>1669</v>
      </c>
      <c r="D76" s="10">
        <f t="shared" si="8"/>
        <v>1865</v>
      </c>
      <c r="E76" s="11">
        <f t="shared" si="9"/>
        <v>1706.0908848038687</v>
      </c>
      <c r="F76" s="11">
        <f t="shared" si="5"/>
        <v>955.37340220771637</v>
      </c>
      <c r="G76" s="11">
        <f t="shared" si="6"/>
        <v>912738.337645947</v>
      </c>
    </row>
    <row r="77" spans="1:7" x14ac:dyDescent="0.2">
      <c r="A77" s="11">
        <v>19973</v>
      </c>
      <c r="B77" s="15">
        <v>1614</v>
      </c>
      <c r="C77" s="10">
        <f t="shared" si="7"/>
        <v>1675.5</v>
      </c>
      <c r="D77" s="10">
        <f t="shared" si="8"/>
        <v>1669</v>
      </c>
      <c r="E77" s="11">
        <f t="shared" si="9"/>
        <v>1731.2016125089092</v>
      </c>
      <c r="F77" s="11">
        <f t="shared" si="5"/>
        <v>13736.217974688499</v>
      </c>
      <c r="G77" s="11">
        <f t="shared" si="6"/>
        <v>188683684.24815542</v>
      </c>
    </row>
    <row r="78" spans="1:7" x14ac:dyDescent="0.2">
      <c r="A78" s="11">
        <v>19974</v>
      </c>
      <c r="B78" s="15">
        <v>1578</v>
      </c>
      <c r="C78" s="10">
        <f t="shared" si="7"/>
        <v>1596</v>
      </c>
      <c r="D78" s="10">
        <f t="shared" si="8"/>
        <v>1675.5</v>
      </c>
      <c r="E78" s="11">
        <f t="shared" si="9"/>
        <v>1635.9864062622016</v>
      </c>
      <c r="F78" s="11">
        <f t="shared" si="5"/>
        <v>3362.4233112050961</v>
      </c>
      <c r="G78" s="11">
        <f t="shared" si="6"/>
        <v>11305890.523735443</v>
      </c>
    </row>
    <row r="79" spans="1:7" x14ac:dyDescent="0.2">
      <c r="A79" s="11">
        <v>19981</v>
      </c>
      <c r="B79" s="15">
        <v>1405</v>
      </c>
      <c r="C79" s="10">
        <f t="shared" si="7"/>
        <v>1491.5</v>
      </c>
      <c r="D79" s="10">
        <f t="shared" si="8"/>
        <v>1596</v>
      </c>
      <c r="E79" s="11">
        <f t="shared" si="9"/>
        <v>1588.877944923061</v>
      </c>
      <c r="F79" s="11">
        <f t="shared" si="5"/>
        <v>33811.098629128261</v>
      </c>
      <c r="G79" s="11">
        <f t="shared" si="6"/>
        <v>1143190390.5086389</v>
      </c>
    </row>
    <row r="80" spans="1:7" x14ac:dyDescent="0.2">
      <c r="A80" s="11">
        <v>19982</v>
      </c>
      <c r="B80" s="15">
        <v>1402</v>
      </c>
      <c r="C80" s="10">
        <f t="shared" si="7"/>
        <v>1403.5</v>
      </c>
      <c r="D80" s="10">
        <f t="shared" si="8"/>
        <v>1491.5</v>
      </c>
      <c r="E80" s="11">
        <f t="shared" si="9"/>
        <v>1439.4945356398562</v>
      </c>
      <c r="F80" s="11">
        <f t="shared" si="5"/>
        <v>1405.8402028484443</v>
      </c>
      <c r="G80" s="11">
        <f t="shared" si="6"/>
        <v>1976386.6759449549</v>
      </c>
    </row>
    <row r="81" spans="1:7" x14ac:dyDescent="0.2">
      <c r="A81" s="11">
        <v>19983</v>
      </c>
      <c r="B81" s="15">
        <v>1556</v>
      </c>
      <c r="C81" s="10">
        <f t="shared" si="7"/>
        <v>1479</v>
      </c>
      <c r="D81" s="10">
        <f t="shared" si="8"/>
        <v>1403.5</v>
      </c>
      <c r="E81" s="11">
        <f t="shared" si="9"/>
        <v>1409.0337777402833</v>
      </c>
      <c r="F81" s="11">
        <f t="shared" si="5"/>
        <v>21599.070485292446</v>
      </c>
      <c r="G81" s="11">
        <f t="shared" si="6"/>
        <v>466519845.82863128</v>
      </c>
    </row>
    <row r="82" spans="1:7" x14ac:dyDescent="0.2">
      <c r="A82" s="11">
        <v>19984</v>
      </c>
      <c r="B82" s="15">
        <v>1710</v>
      </c>
      <c r="C82" s="10">
        <f t="shared" si="7"/>
        <v>1633</v>
      </c>
      <c r="D82" s="10">
        <f t="shared" si="8"/>
        <v>1479</v>
      </c>
      <c r="E82" s="11">
        <f t="shared" si="9"/>
        <v>1528.4299094504563</v>
      </c>
      <c r="F82" s="11">
        <f t="shared" si="5"/>
        <v>32967.697782169496</v>
      </c>
      <c r="G82" s="11">
        <f t="shared" si="6"/>
        <v>1086869097.0564635</v>
      </c>
    </row>
    <row r="83" spans="1:7" x14ac:dyDescent="0.2">
      <c r="A83" s="11">
        <v>19991</v>
      </c>
      <c r="B83" s="15">
        <v>1530</v>
      </c>
      <c r="C83" s="10">
        <f t="shared" si="7"/>
        <v>1620</v>
      </c>
      <c r="D83" s="10">
        <f t="shared" si="8"/>
        <v>1633</v>
      </c>
      <c r="E83" s="11">
        <f t="shared" si="9"/>
        <v>1675.9384057059492</v>
      </c>
      <c r="F83" s="11">
        <f t="shared" si="5"/>
        <v>21298.018259994227</v>
      </c>
      <c r="G83" s="11">
        <f t="shared" si="6"/>
        <v>453605581.80304754</v>
      </c>
    </row>
    <row r="84" spans="1:7" x14ac:dyDescent="0.2">
      <c r="A84" s="11">
        <v>19992</v>
      </c>
      <c r="B84" s="15">
        <v>1558</v>
      </c>
      <c r="C84" s="10">
        <f t="shared" si="7"/>
        <v>1544</v>
      </c>
      <c r="D84" s="10">
        <f t="shared" si="8"/>
        <v>1620</v>
      </c>
      <c r="E84" s="11">
        <f t="shared" si="9"/>
        <v>1557.3772775683024</v>
      </c>
      <c r="F84" s="11">
        <f t="shared" si="5"/>
        <v>0.38778322693942063</v>
      </c>
      <c r="G84" s="11">
        <f t="shared" si="6"/>
        <v>0.15037583109555019</v>
      </c>
    </row>
    <row r="85" spans="1:7" x14ac:dyDescent="0.2">
      <c r="A85" s="11">
        <v>19993</v>
      </c>
      <c r="B85" s="15">
        <v>1336</v>
      </c>
      <c r="C85" s="10">
        <f t="shared" si="7"/>
        <v>1447</v>
      </c>
      <c r="D85" s="10">
        <f t="shared" si="8"/>
        <v>1544</v>
      </c>
      <c r="E85" s="11">
        <f t="shared" si="9"/>
        <v>1557.8831805460795</v>
      </c>
      <c r="F85" s="11">
        <f t="shared" si="5"/>
        <v>49232.145809244124</v>
      </c>
      <c r="G85" s="11">
        <f t="shared" si="6"/>
        <v>2423804180.9826736</v>
      </c>
    </row>
    <row r="86" spans="1:7" x14ac:dyDescent="0.2">
      <c r="A86" s="11">
        <v>19994</v>
      </c>
      <c r="B86" s="15">
        <v>2343</v>
      </c>
      <c r="C86" s="10">
        <f t="shared" si="7"/>
        <v>1839.5</v>
      </c>
      <c r="D86" s="10">
        <f t="shared" si="8"/>
        <v>1447</v>
      </c>
      <c r="E86" s="11">
        <f t="shared" si="9"/>
        <v>1377.6241180117272</v>
      </c>
      <c r="F86" s="11">
        <f t="shared" si="5"/>
        <v>931950.59352463565</v>
      </c>
      <c r="G86" s="11">
        <f t="shared" si="6"/>
        <v>868531908770.92065</v>
      </c>
    </row>
    <row r="87" spans="1:7" x14ac:dyDescent="0.2">
      <c r="A87" s="11">
        <v>20001</v>
      </c>
      <c r="B87" s="15">
        <v>1945</v>
      </c>
      <c r="C87" s="10">
        <f t="shared" si="7"/>
        <v>2144</v>
      </c>
      <c r="D87" s="10">
        <f t="shared" si="8"/>
        <v>1839.5</v>
      </c>
      <c r="E87" s="11">
        <f t="shared" si="9"/>
        <v>2161.9005604721351</v>
      </c>
      <c r="F87" s="11">
        <f t="shared" si="5"/>
        <v>47045.853133126344</v>
      </c>
      <c r="G87" s="11">
        <f t="shared" si="6"/>
        <v>2213312297.023694</v>
      </c>
    </row>
    <row r="88" spans="1:7" x14ac:dyDescent="0.2">
      <c r="A88" s="11">
        <v>20002</v>
      </c>
      <c r="B88" s="15">
        <v>1825</v>
      </c>
      <c r="C88" s="10">
        <f t="shared" si="7"/>
        <v>1885</v>
      </c>
      <c r="D88" s="10">
        <f t="shared" si="8"/>
        <v>2144</v>
      </c>
      <c r="E88" s="11">
        <f t="shared" si="9"/>
        <v>1985.6894046844031</v>
      </c>
      <c r="F88" s="11">
        <f t="shared" si="5"/>
        <v>25821.084777827884</v>
      </c>
      <c r="G88" s="11">
        <f t="shared" si="6"/>
        <v>666728419.10377491</v>
      </c>
    </row>
    <row r="89" spans="1:7" x14ac:dyDescent="0.2">
      <c r="A89" s="11">
        <v>20003</v>
      </c>
      <c r="B89" s="15">
        <v>1870</v>
      </c>
      <c r="C89" s="10">
        <f t="shared" si="7"/>
        <v>1847.5</v>
      </c>
      <c r="D89" s="10">
        <f t="shared" si="8"/>
        <v>1885</v>
      </c>
      <c r="E89" s="11">
        <f t="shared" si="9"/>
        <v>1855.14448741611</v>
      </c>
      <c r="F89" s="11">
        <f t="shared" si="5"/>
        <v>220.68625413011426</v>
      </c>
      <c r="G89" s="11">
        <f t="shared" si="6"/>
        <v>48702.422761981376</v>
      </c>
    </row>
    <row r="90" spans="1:7" x14ac:dyDescent="0.2">
      <c r="A90" s="11">
        <v>20004</v>
      </c>
      <c r="B90" s="15">
        <v>1007</v>
      </c>
      <c r="C90" s="10">
        <f t="shared" si="7"/>
        <v>1438.5</v>
      </c>
      <c r="D90" s="10">
        <f t="shared" si="8"/>
        <v>1847.5</v>
      </c>
      <c r="E90" s="11">
        <f t="shared" si="9"/>
        <v>1867.2131839493434</v>
      </c>
      <c r="F90" s="11">
        <f t="shared" si="5"/>
        <v>739966.72184026684</v>
      </c>
      <c r="G90" s="11">
        <f t="shared" si="6"/>
        <v>547550749431.03082</v>
      </c>
    </row>
    <row r="91" spans="1:7" x14ac:dyDescent="0.2">
      <c r="A91" s="11">
        <v>20011</v>
      </c>
      <c r="B91" s="15">
        <v>1431</v>
      </c>
      <c r="C91" s="10">
        <f t="shared" si="7"/>
        <v>1219</v>
      </c>
      <c r="D91" s="10">
        <f t="shared" si="8"/>
        <v>1438.5</v>
      </c>
      <c r="E91" s="11">
        <f t="shared" si="9"/>
        <v>1168.3714703197843</v>
      </c>
      <c r="F91" s="11">
        <f t="shared" si="5"/>
        <v>68973.744601991944</v>
      </c>
      <c r="G91" s="11">
        <f t="shared" si="6"/>
        <v>4757377444.4208126</v>
      </c>
    </row>
    <row r="92" spans="1:7" x14ac:dyDescent="0.2">
      <c r="A92" s="11">
        <v>20012</v>
      </c>
      <c r="B92" s="15">
        <v>1475</v>
      </c>
      <c r="C92" s="10">
        <f t="shared" si="7"/>
        <v>1453</v>
      </c>
      <c r="D92" s="10">
        <f t="shared" si="8"/>
        <v>1219</v>
      </c>
      <c r="E92" s="11">
        <f t="shared" si="9"/>
        <v>1381.7322687291953</v>
      </c>
      <c r="F92" s="11">
        <f t="shared" si="5"/>
        <v>8698.8696964030387</v>
      </c>
      <c r="G92" s="11">
        <f t="shared" si="6"/>
        <v>75670333.994999096</v>
      </c>
    </row>
    <row r="93" spans="1:7" x14ac:dyDescent="0.2">
      <c r="A93" s="11">
        <v>20013</v>
      </c>
      <c r="B93" s="15">
        <v>1450</v>
      </c>
      <c r="C93" s="10">
        <f t="shared" si="7"/>
        <v>1462.5</v>
      </c>
      <c r="D93" s="10">
        <f t="shared" si="8"/>
        <v>1453</v>
      </c>
      <c r="E93" s="11">
        <f t="shared" si="9"/>
        <v>1457.5034640140477</v>
      </c>
      <c r="F93" s="11">
        <f t="shared" si="5"/>
        <v>56.301972210109156</v>
      </c>
      <c r="G93" s="11">
        <f t="shared" si="6"/>
        <v>3169.9120747479037</v>
      </c>
    </row>
    <row r="94" spans="1:7" x14ac:dyDescent="0.2">
      <c r="A94" s="11">
        <v>20014</v>
      </c>
      <c r="B94" s="15">
        <v>1375</v>
      </c>
      <c r="C94" s="10">
        <f t="shared" si="7"/>
        <v>1412.5</v>
      </c>
      <c r="D94" s="10">
        <f t="shared" si="8"/>
        <v>1462.5</v>
      </c>
      <c r="E94" s="11">
        <f t="shared" si="9"/>
        <v>1451.4076103959246</v>
      </c>
      <c r="F94" s="11">
        <f t="shared" si="5"/>
        <v>5838.1229264154081</v>
      </c>
      <c r="G94" s="11">
        <f t="shared" si="6"/>
        <v>34083679.303937212</v>
      </c>
    </row>
    <row r="95" spans="1:7" x14ac:dyDescent="0.2">
      <c r="A95" s="11">
        <v>20021</v>
      </c>
      <c r="B95" s="15">
        <v>1495</v>
      </c>
      <c r="C95" s="10">
        <f t="shared" si="7"/>
        <v>1435</v>
      </c>
      <c r="D95" s="10">
        <f t="shared" si="8"/>
        <v>1412.5</v>
      </c>
      <c r="E95" s="11">
        <f t="shared" si="9"/>
        <v>1389.3336659601091</v>
      </c>
      <c r="F95" s="11">
        <f t="shared" si="5"/>
        <v>11165.374149429806</v>
      </c>
      <c r="G95" s="11">
        <f t="shared" si="6"/>
        <v>124665579.89675537</v>
      </c>
    </row>
    <row r="96" spans="1:7" x14ac:dyDescent="0.2">
      <c r="A96" s="11">
        <v>20022</v>
      </c>
      <c r="B96" s="15">
        <v>1429</v>
      </c>
      <c r="C96" s="10">
        <f t="shared" si="7"/>
        <v>1462</v>
      </c>
      <c r="D96" s="10">
        <f t="shared" si="8"/>
        <v>1435</v>
      </c>
      <c r="E96" s="11">
        <f t="shared" si="9"/>
        <v>1475.1775513262503</v>
      </c>
      <c r="F96" s="11">
        <f t="shared" si="5"/>
        <v>2132.3662464884806</v>
      </c>
      <c r="G96" s="11">
        <f t="shared" si="6"/>
        <v>4546985.8091633711</v>
      </c>
    </row>
    <row r="97" spans="1:7" x14ac:dyDescent="0.2">
      <c r="A97" s="11">
        <v>20023</v>
      </c>
      <c r="B97" s="15">
        <v>1443</v>
      </c>
      <c r="C97" s="10">
        <f t="shared" si="7"/>
        <v>1436</v>
      </c>
      <c r="D97" s="10">
        <f t="shared" si="8"/>
        <v>1462</v>
      </c>
      <c r="E97" s="11">
        <f t="shared" si="9"/>
        <v>1437.6626658278735</v>
      </c>
      <c r="F97" s="11">
        <f t="shared" si="5"/>
        <v>28.487136064949006</v>
      </c>
      <c r="G97" s="11">
        <f t="shared" si="6"/>
        <v>811.51692118291828</v>
      </c>
    </row>
    <row r="98" spans="1:7" x14ac:dyDescent="0.2">
      <c r="A98" s="11">
        <v>20024</v>
      </c>
      <c r="B98" s="15">
        <v>1472</v>
      </c>
      <c r="C98" s="10">
        <f t="shared" si="7"/>
        <v>1457.5</v>
      </c>
      <c r="D98" s="10">
        <f t="shared" si="8"/>
        <v>1436</v>
      </c>
      <c r="E98" s="11">
        <f t="shared" si="9"/>
        <v>1441.9987441729388</v>
      </c>
      <c r="F98" s="11">
        <f t="shared" si="5"/>
        <v>900.07535120077273</v>
      </c>
      <c r="G98" s="11">
        <f t="shared" si="6"/>
        <v>810135.63783919439</v>
      </c>
    </row>
    <row r="99" spans="1:7" x14ac:dyDescent="0.2">
      <c r="A99" s="11">
        <v>20031</v>
      </c>
      <c r="B99" s="15">
        <v>1475</v>
      </c>
      <c r="C99" s="10">
        <f t="shared" si="7"/>
        <v>1473.5</v>
      </c>
      <c r="D99" s="10">
        <f t="shared" si="8"/>
        <v>1457.5</v>
      </c>
      <c r="E99" s="11">
        <f t="shared" si="9"/>
        <v>1466.3719221530348</v>
      </c>
      <c r="F99" s="11">
        <f t="shared" si="5"/>
        <v>74.443727333291605</v>
      </c>
      <c r="G99" s="11">
        <f t="shared" si="6"/>
        <v>5541.8685392734678</v>
      </c>
    </row>
    <row r="100" spans="1:7" x14ac:dyDescent="0.2">
      <c r="A100" s="11">
        <v>20032</v>
      </c>
      <c r="B100" s="15">
        <v>1545</v>
      </c>
      <c r="C100" s="10">
        <f t="shared" si="7"/>
        <v>1510</v>
      </c>
      <c r="D100" s="10">
        <f t="shared" si="8"/>
        <v>1473.5</v>
      </c>
      <c r="E100" s="11">
        <f t="shared" si="9"/>
        <v>1473.3814179622243</v>
      </c>
      <c r="F100" s="11">
        <f t="shared" si="5"/>
        <v>5129.2212931016074</v>
      </c>
      <c r="G100" s="11">
        <f t="shared" si="6"/>
        <v>26308911.073606927</v>
      </c>
    </row>
    <row r="101" spans="1:7" x14ac:dyDescent="0.2">
      <c r="A101" s="11">
        <v>20033</v>
      </c>
      <c r="B101" s="15">
        <v>1715</v>
      </c>
      <c r="C101" s="10">
        <f t="shared" si="7"/>
        <v>1630</v>
      </c>
      <c r="D101" s="10">
        <f t="shared" si="8"/>
        <v>1510</v>
      </c>
      <c r="E101" s="11">
        <f t="shared" si="9"/>
        <v>1531.5647305792345</v>
      </c>
      <c r="F101" s="11">
        <f t="shared" si="5"/>
        <v>33648.498067468827</v>
      </c>
      <c r="G101" s="11">
        <f t="shared" si="6"/>
        <v>1132221422.1964533</v>
      </c>
    </row>
    <row r="102" spans="1:7" x14ac:dyDescent="0.2">
      <c r="A102" s="11">
        <v>20034</v>
      </c>
      <c r="B102" s="15">
        <v>2006</v>
      </c>
      <c r="C102" s="10">
        <f t="shared" si="7"/>
        <v>1860.5</v>
      </c>
      <c r="D102" s="10">
        <f t="shared" si="8"/>
        <v>1630</v>
      </c>
      <c r="E102" s="11">
        <f t="shared" si="9"/>
        <v>1680.5885079567929</v>
      </c>
      <c r="F102" s="11">
        <f t="shared" si="5"/>
        <v>105892.63915378624</v>
      </c>
      <c r="G102" s="11">
        <f t="shared" si="6"/>
        <v>11213251026.953981</v>
      </c>
    </row>
    <row r="103" spans="1:7" x14ac:dyDescent="0.2">
      <c r="A103" s="11">
        <v>20041</v>
      </c>
      <c r="B103" s="15">
        <v>1909</v>
      </c>
      <c r="C103" s="10">
        <f t="shared" si="7"/>
        <v>1957.5</v>
      </c>
      <c r="D103" s="10">
        <f t="shared" si="8"/>
        <v>1860.5</v>
      </c>
      <c r="E103" s="11">
        <f t="shared" si="9"/>
        <v>1944.9545151018524</v>
      </c>
      <c r="F103" s="11">
        <f t="shared" si="5"/>
        <v>1292.727156209332</v>
      </c>
      <c r="G103" s="11">
        <f t="shared" si="6"/>
        <v>1671143.5004010666</v>
      </c>
    </row>
    <row r="104" spans="1:7" x14ac:dyDescent="0.2">
      <c r="A104" s="11">
        <v>20042</v>
      </c>
      <c r="B104" s="15">
        <v>2014</v>
      </c>
      <c r="C104" s="10">
        <f t="shared" si="7"/>
        <v>1961.5</v>
      </c>
      <c r="D104" s="10">
        <f t="shared" si="8"/>
        <v>1957.5</v>
      </c>
      <c r="E104" s="11">
        <f t="shared" si="9"/>
        <v>1915.7448779847607</v>
      </c>
      <c r="F104" s="11">
        <f t="shared" si="5"/>
        <v>9654.0690022295621</v>
      </c>
      <c r="G104" s="11">
        <f t="shared" si="6"/>
        <v>93201048.299809694</v>
      </c>
    </row>
    <row r="105" spans="1:7" x14ac:dyDescent="0.2">
      <c r="A105" s="11">
        <v>20043</v>
      </c>
      <c r="B105" s="15">
        <v>2350</v>
      </c>
      <c r="C105" s="10">
        <f t="shared" si="7"/>
        <v>2182</v>
      </c>
      <c r="D105" s="10">
        <f t="shared" si="8"/>
        <v>1961.5</v>
      </c>
      <c r="E105" s="11">
        <f t="shared" si="9"/>
        <v>1995.5678557340239</v>
      </c>
      <c r="F105" s="11">
        <f t="shared" si="5"/>
        <v>125622.14488897772</v>
      </c>
      <c r="G105" s="11">
        <f t="shared" si="6"/>
        <v>15780923286.507313</v>
      </c>
    </row>
    <row r="106" spans="1:7" x14ac:dyDescent="0.2">
      <c r="A106" s="11">
        <v>20044</v>
      </c>
      <c r="B106" s="15">
        <v>3490</v>
      </c>
      <c r="C106" s="10">
        <f t="shared" si="7"/>
        <v>2920</v>
      </c>
      <c r="D106" s="10">
        <f t="shared" si="8"/>
        <v>2182</v>
      </c>
      <c r="E106" s="11">
        <f t="shared" si="9"/>
        <v>2283.510393335052</v>
      </c>
      <c r="F106" s="11">
        <f t="shared" si="5"/>
        <v>1455617.1709905411</v>
      </c>
      <c r="G106" s="11">
        <f t="shared" si="6"/>
        <v>2118821348482.5061</v>
      </c>
    </row>
    <row r="107" spans="1:7" x14ac:dyDescent="0.2">
      <c r="A107" s="11">
        <v>20051</v>
      </c>
      <c r="B107" s="15">
        <v>3243</v>
      </c>
      <c r="C107" s="10">
        <f t="shared" si="7"/>
        <v>3366.5</v>
      </c>
      <c r="D107" s="10">
        <f t="shared" si="8"/>
        <v>2920</v>
      </c>
      <c r="E107" s="11">
        <f t="shared" si="9"/>
        <v>3263.6688934954454</v>
      </c>
      <c r="F107" s="11">
        <f t="shared" si="5"/>
        <v>427.20315832606701</v>
      </c>
      <c r="G107" s="11">
        <f t="shared" si="6"/>
        <v>182502.53848376666</v>
      </c>
    </row>
    <row r="108" spans="1:7" x14ac:dyDescent="0.2">
      <c r="A108" s="11">
        <v>20052</v>
      </c>
      <c r="B108" s="15">
        <v>3520</v>
      </c>
      <c r="C108" s="10">
        <f t="shared" si="7"/>
        <v>3381.5</v>
      </c>
      <c r="D108" s="10">
        <f t="shared" si="8"/>
        <v>3366.5</v>
      </c>
      <c r="E108" s="11">
        <f t="shared" si="9"/>
        <v>3246.8773757429876</v>
      </c>
      <c r="F108" s="11">
        <f t="shared" si="5"/>
        <v>74595.96788103717</v>
      </c>
      <c r="G108" s="11">
        <f t="shared" si="6"/>
        <v>5564558424.1087294</v>
      </c>
    </row>
    <row r="109" spans="1:7" x14ac:dyDescent="0.2">
      <c r="A109" s="11">
        <v>20053</v>
      </c>
      <c r="B109" s="15">
        <v>3678</v>
      </c>
      <c r="C109" s="10">
        <f t="shared" si="7"/>
        <v>3599</v>
      </c>
      <c r="D109" s="10">
        <f t="shared" si="8"/>
        <v>3381.5</v>
      </c>
      <c r="E109" s="11">
        <f t="shared" si="9"/>
        <v>3468.7636317643937</v>
      </c>
      <c r="F109" s="11">
        <f t="shared" si="5"/>
        <v>43779.857792426228</v>
      </c>
      <c r="G109" s="11">
        <f t="shared" si="6"/>
        <v>1916675948.3250635</v>
      </c>
    </row>
  </sheetData>
  <pageMargins left="0.7" right="0.7" top="0.75" bottom="0.75" header="0.3" footer="0.3"/>
  <ignoredErrors>
    <ignoredError sqref="E8" calculatedColumn="1"/>
  </ignoredErrors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4A5B-8FDF-7249-9411-815B6D36ABE7}">
  <dimension ref="A1:M14"/>
  <sheetViews>
    <sheetView workbookViewId="0">
      <selection activeCell="N28" sqref="N28"/>
    </sheetView>
  </sheetViews>
  <sheetFormatPr baseColWidth="10" defaultRowHeight="15" x14ac:dyDescent="0.2"/>
  <cols>
    <col min="1" max="1" width="24.1640625" style="20" customWidth="1"/>
    <col min="2" max="2" width="26.1640625" style="20" customWidth="1"/>
    <col min="3" max="3" width="16.6640625" style="20" customWidth="1"/>
    <col min="4" max="4" width="16.33203125" style="20" customWidth="1"/>
    <col min="5" max="5" width="14.6640625" style="20" customWidth="1"/>
    <col min="6" max="7" width="15.1640625" style="20" customWidth="1"/>
    <col min="8" max="8" width="11.83203125" style="20" customWidth="1"/>
    <col min="9" max="11" width="10.83203125" style="20"/>
    <col min="12" max="12" width="15.33203125" style="20" customWidth="1"/>
    <col min="13" max="13" width="14.33203125" style="20" customWidth="1"/>
    <col min="14" max="16384" width="10.83203125" style="20"/>
  </cols>
  <sheetData>
    <row r="1" spans="1:13" ht="58" customHeight="1" x14ac:dyDescent="0.2">
      <c r="A1" s="19" t="s">
        <v>35</v>
      </c>
    </row>
    <row r="2" spans="1:13" ht="21" x14ac:dyDescent="0.2">
      <c r="A2" s="28" t="s">
        <v>31</v>
      </c>
      <c r="B2" s="21" t="s">
        <v>32</v>
      </c>
      <c r="C2" s="21" t="s">
        <v>0</v>
      </c>
      <c r="D2" s="21" t="s">
        <v>27</v>
      </c>
      <c r="E2" s="21" t="s">
        <v>28</v>
      </c>
      <c r="F2" s="21" t="s">
        <v>29</v>
      </c>
      <c r="G2" s="21" t="s">
        <v>30</v>
      </c>
      <c r="J2" s="52" t="s">
        <v>33</v>
      </c>
      <c r="K2" s="52"/>
      <c r="L2" s="52"/>
      <c r="M2" s="41" t="s">
        <v>24</v>
      </c>
    </row>
    <row r="3" spans="1:13" ht="24" x14ac:dyDescent="0.3">
      <c r="A3" s="28"/>
      <c r="B3" s="22">
        <v>-4.7274063039809917</v>
      </c>
      <c r="C3" s="22">
        <v>13.603562494901539</v>
      </c>
      <c r="D3" s="22">
        <v>1.4706562688380702</v>
      </c>
      <c r="E3" s="22">
        <v>-1.6464062769420784</v>
      </c>
      <c r="F3" s="22">
        <v>-7.3214687242940863</v>
      </c>
      <c r="G3" s="22">
        <v>7.4972187323980943</v>
      </c>
      <c r="J3" s="53">
        <f>SUM(D3:G3)</f>
        <v>0</v>
      </c>
      <c r="K3" s="53"/>
      <c r="L3" s="53"/>
      <c r="M3" s="42">
        <f xml:space="preserve"> SUM(J7:J14)</f>
        <v>287.02759054921751</v>
      </c>
    </row>
    <row r="6" spans="1:13" ht="19" x14ac:dyDescent="0.2">
      <c r="A6" s="23" t="s">
        <v>1</v>
      </c>
      <c r="B6" s="23" t="s">
        <v>26</v>
      </c>
      <c r="C6" s="24" t="s">
        <v>0</v>
      </c>
      <c r="D6" s="25" t="s">
        <v>27</v>
      </c>
      <c r="E6" s="25" t="s">
        <v>28</v>
      </c>
      <c r="F6" s="25" t="s">
        <v>29</v>
      </c>
      <c r="G6" s="25" t="s">
        <v>30</v>
      </c>
      <c r="H6" s="25" t="s">
        <v>34</v>
      </c>
      <c r="I6" s="25" t="s">
        <v>23</v>
      </c>
      <c r="J6" s="25" t="s">
        <v>39</v>
      </c>
    </row>
    <row r="7" spans="1:13" ht="19" x14ac:dyDescent="0.2">
      <c r="A7" s="25">
        <v>19794</v>
      </c>
      <c r="B7" s="26"/>
      <c r="C7" s="25">
        <v>1</v>
      </c>
      <c r="D7" s="25">
        <v>0</v>
      </c>
      <c r="E7" s="25">
        <v>0</v>
      </c>
      <c r="F7" s="25">
        <v>0</v>
      </c>
      <c r="G7" s="25">
        <v>1</v>
      </c>
      <c r="H7" s="25">
        <f xml:space="preserve"> $B$3+$C$3*C7+ SUMPRODUCT($D$3:$G$3,D7:G7)</f>
        <v>16.373374923318643</v>
      </c>
      <c r="I7" s="27">
        <f xml:space="preserve"> H7-B7</f>
        <v>16.373374923318643</v>
      </c>
      <c r="J7" s="27">
        <f xml:space="preserve"> I7^2</f>
        <v>268.08740637955975</v>
      </c>
    </row>
    <row r="8" spans="1:13" ht="19" x14ac:dyDescent="0.2">
      <c r="A8" s="25">
        <v>19801</v>
      </c>
      <c r="B8" s="26">
        <v>23.54999995</v>
      </c>
      <c r="C8" s="25">
        <v>2</v>
      </c>
      <c r="D8" s="25">
        <v>1</v>
      </c>
      <c r="E8" s="25">
        <v>0</v>
      </c>
      <c r="F8" s="25">
        <v>0</v>
      </c>
      <c r="G8" s="25">
        <v>0</v>
      </c>
      <c r="H8" s="25">
        <f xml:space="preserve"> $B$3+$C$3*C8+ SUMPRODUCT($D$3:$G$3,D8:G8)</f>
        <v>23.950374954660155</v>
      </c>
      <c r="I8" s="27">
        <f xml:space="preserve"> H8-B8</f>
        <v>0.4003750046601553</v>
      </c>
      <c r="J8" s="27">
        <f xml:space="preserve"> I8^2</f>
        <v>0.16030014435661938</v>
      </c>
    </row>
    <row r="9" spans="1:13" ht="19" x14ac:dyDescent="0.2">
      <c r="A9" s="25">
        <v>19802</v>
      </c>
      <c r="B9" s="26">
        <v>32.568999890000001</v>
      </c>
      <c r="C9" s="25">
        <v>3</v>
      </c>
      <c r="D9" s="25">
        <v>0</v>
      </c>
      <c r="E9" s="25">
        <v>1</v>
      </c>
      <c r="F9" s="25">
        <v>0</v>
      </c>
      <c r="G9" s="25">
        <v>0</v>
      </c>
      <c r="H9" s="25">
        <f xml:space="preserve"> $B$3+$C$3*C9+ SUMPRODUCT($D$3:$G$3,D9:G9)</f>
        <v>34.436874903781543</v>
      </c>
      <c r="I9" s="27">
        <f xml:space="preserve"> H9-B9</f>
        <v>1.8678750137815427</v>
      </c>
      <c r="J9" s="27">
        <f xml:space="preserve"> I9^2</f>
        <v>3.4889570671093986</v>
      </c>
    </row>
    <row r="10" spans="1:13" ht="19" x14ac:dyDescent="0.2">
      <c r="A10" s="25">
        <v>19803</v>
      </c>
      <c r="B10" s="26">
        <v>41.466999889999997</v>
      </c>
      <c r="C10" s="25">
        <v>4</v>
      </c>
      <c r="D10" s="25">
        <v>0</v>
      </c>
      <c r="E10" s="25">
        <v>0</v>
      </c>
      <c r="F10" s="25">
        <v>1</v>
      </c>
      <c r="G10" s="25">
        <v>0</v>
      </c>
      <c r="H10" s="25">
        <f xml:space="preserve"> $B$3+$C$3*C10+ SUMPRODUCT($D$3:$G$3,D10:G10)</f>
        <v>42.365374951331077</v>
      </c>
      <c r="I10" s="27">
        <f xml:space="preserve"> H10-B10</f>
        <v>0.89837506133108036</v>
      </c>
      <c r="J10" s="27">
        <f xml:space="preserve"> I10^2</f>
        <v>0.80707775082162236</v>
      </c>
    </row>
    <row r="11" spans="1:13" ht="19" x14ac:dyDescent="0.2">
      <c r="A11" s="25">
        <v>19804</v>
      </c>
      <c r="B11" s="26">
        <v>67.620999810000001</v>
      </c>
      <c r="C11" s="25">
        <v>5</v>
      </c>
      <c r="D11" s="25">
        <v>0</v>
      </c>
      <c r="E11" s="25">
        <v>0</v>
      </c>
      <c r="F11" s="25">
        <v>0</v>
      </c>
      <c r="G11" s="25">
        <v>1</v>
      </c>
      <c r="H11" s="25">
        <f xml:space="preserve"> $B$3+$C$3*C11+ SUMPRODUCT($D$3:$G$3,D11:G11)</f>
        <v>70.78762490292479</v>
      </c>
      <c r="I11" s="27">
        <f xml:space="preserve"> H11-B11</f>
        <v>3.1666250929247894</v>
      </c>
      <c r="J11" s="27">
        <f xml:space="preserve"> I11^2</f>
        <v>10.027514479140931</v>
      </c>
    </row>
    <row r="12" spans="1:13" ht="19" x14ac:dyDescent="0.2">
      <c r="A12" s="25">
        <v>19811</v>
      </c>
      <c r="B12" s="26">
        <v>78.764999869999997</v>
      </c>
      <c r="C12" s="25">
        <v>6</v>
      </c>
      <c r="D12" s="25">
        <v>1</v>
      </c>
      <c r="E12" s="25">
        <v>0</v>
      </c>
      <c r="F12" s="25">
        <v>0</v>
      </c>
      <c r="G12" s="25">
        <v>0</v>
      </c>
      <c r="H12" s="25">
        <f xml:space="preserve"> $B$3+$C$3*C12+ SUMPRODUCT($D$3:$G$3,D12:G12)</f>
        <v>78.364624934266317</v>
      </c>
      <c r="I12" s="27">
        <f xml:space="preserve"> H12-B12</f>
        <v>-0.4003749357336801</v>
      </c>
      <c r="J12" s="27">
        <f xml:space="preserve"> I12^2</f>
        <v>0.16030008916374847</v>
      </c>
    </row>
    <row r="13" spans="1:13" ht="19" x14ac:dyDescent="0.2">
      <c r="A13" s="25">
        <v>19812</v>
      </c>
      <c r="B13" s="26">
        <v>90.718999859999997</v>
      </c>
      <c r="C13" s="25">
        <v>7</v>
      </c>
      <c r="D13" s="25">
        <v>0</v>
      </c>
      <c r="E13" s="25">
        <v>1</v>
      </c>
      <c r="F13" s="25">
        <v>0</v>
      </c>
      <c r="G13" s="25">
        <v>0</v>
      </c>
      <c r="H13" s="25">
        <f xml:space="preserve"> $B$3+$C$3*C13+ SUMPRODUCT($D$3:$G$3,D13:G13)</f>
        <v>88.851124883387698</v>
      </c>
      <c r="I13" s="27">
        <f xml:space="preserve"> H13-B13</f>
        <v>-1.8678749766122991</v>
      </c>
      <c r="J13" s="27">
        <f xml:space="preserve"> I13^2</f>
        <v>3.4889569282543968</v>
      </c>
    </row>
    <row r="14" spans="1:13" ht="19" x14ac:dyDescent="0.2">
      <c r="A14" s="25">
        <v>19813</v>
      </c>
      <c r="B14" s="26">
        <v>97.677999970000002</v>
      </c>
      <c r="C14" s="25">
        <v>8</v>
      </c>
      <c r="D14" s="25">
        <v>0</v>
      </c>
      <c r="E14" s="25">
        <v>0</v>
      </c>
      <c r="F14" s="25">
        <v>1</v>
      </c>
      <c r="G14" s="25">
        <v>0</v>
      </c>
      <c r="H14" s="25">
        <f xml:space="preserve"> $B$3+$C$3*C14+ SUMPRODUCT($D$3:$G$3,D14:G14)</f>
        <v>96.779624930937231</v>
      </c>
      <c r="I14" s="27">
        <f xml:space="preserve"> H14-B14</f>
        <v>-0.8983750390627705</v>
      </c>
      <c r="J14" s="27">
        <f xml:space="preserve"> I14^2</f>
        <v>0.80707771081103441</v>
      </c>
    </row>
  </sheetData>
  <mergeCells count="3">
    <mergeCell ref="A2:A3"/>
    <mergeCell ref="J2:L2"/>
    <mergeCell ref="J3:L3"/>
  </mergeCells>
  <pageMargins left="0.7" right="0.7" top="0.75" bottom="0.75" header="0.3" footer="0.3"/>
  <ignoredErrors>
    <ignoredError sqref="J3" formulaRange="1"/>
  </ignoredErrors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93F6-6799-FD4F-8B69-53836A8F3F8E}">
  <dimension ref="A1:I112"/>
  <sheetViews>
    <sheetView workbookViewId="0">
      <selection activeCell="K8" sqref="K8"/>
    </sheetView>
  </sheetViews>
  <sheetFormatPr baseColWidth="10" defaultRowHeight="15" x14ac:dyDescent="0.2"/>
  <cols>
    <col min="1" max="1" width="20.5" style="21" customWidth="1"/>
    <col min="2" max="2" width="23" style="21" customWidth="1"/>
    <col min="3" max="3" width="12.6640625" style="21" customWidth="1"/>
    <col min="4" max="4" width="13.6640625" style="21" customWidth="1"/>
    <col min="5" max="5" width="16.6640625" style="21" customWidth="1"/>
    <col min="6" max="6" width="21.6640625" style="21" customWidth="1"/>
    <col min="7" max="7" width="16.5" style="21" customWidth="1"/>
    <col min="8" max="8" width="15.83203125" style="21" customWidth="1"/>
    <col min="9" max="9" width="15.5" style="21" customWidth="1"/>
    <col min="10" max="16384" width="10.83203125" style="21"/>
  </cols>
  <sheetData>
    <row r="1" spans="1:9" ht="43" customHeight="1" x14ac:dyDescent="0.2">
      <c r="A1" s="49" t="s">
        <v>38</v>
      </c>
      <c r="B1" s="33"/>
      <c r="C1" s="33"/>
      <c r="D1" s="33"/>
      <c r="E1" s="33"/>
      <c r="F1" s="33"/>
      <c r="G1" s="33"/>
      <c r="H1" s="33"/>
      <c r="I1" s="33"/>
    </row>
    <row r="2" spans="1:9" ht="21" x14ac:dyDescent="0.25">
      <c r="A2" s="33"/>
      <c r="B2" s="29" t="s">
        <v>32</v>
      </c>
      <c r="C2" s="29" t="s">
        <v>40</v>
      </c>
      <c r="D2" s="29" t="s">
        <v>41</v>
      </c>
      <c r="E2" s="29" t="s">
        <v>42</v>
      </c>
      <c r="F2" s="29" t="s">
        <v>43</v>
      </c>
      <c r="G2" s="36" t="s">
        <v>24</v>
      </c>
      <c r="H2" s="33"/>
      <c r="I2" s="33"/>
    </row>
    <row r="3" spans="1:9" ht="21" x14ac:dyDescent="0.25">
      <c r="A3" s="33"/>
      <c r="B3" s="34">
        <v>-4.7274063039809917</v>
      </c>
      <c r="C3" s="34">
        <v>13.603562494901539</v>
      </c>
      <c r="D3" s="34">
        <v>0.68343687758366967</v>
      </c>
      <c r="E3" s="35">
        <v>0.15808933234612321</v>
      </c>
      <c r="F3" s="35">
        <v>0.2774357432768792</v>
      </c>
      <c r="G3" s="37">
        <f xml:space="preserve"> SUM(I14:I109)</f>
        <v>5740486.3598600598</v>
      </c>
      <c r="H3" s="33"/>
      <c r="I3" s="33"/>
    </row>
    <row r="4" spans="1:9" x14ac:dyDescent="0.2">
      <c r="A4" s="33"/>
      <c r="B4" s="33"/>
      <c r="C4" s="33"/>
      <c r="D4" s="33"/>
      <c r="E4" s="33"/>
      <c r="F4" s="33"/>
      <c r="G4" s="33"/>
      <c r="H4" s="33"/>
      <c r="I4" s="33"/>
    </row>
    <row r="5" spans="1:9" x14ac:dyDescent="0.2">
      <c r="A5" s="29" t="s">
        <v>1</v>
      </c>
      <c r="B5" s="29" t="s">
        <v>26</v>
      </c>
      <c r="C5" s="31" t="s">
        <v>0</v>
      </c>
      <c r="D5" s="29" t="s">
        <v>36</v>
      </c>
      <c r="E5" s="29" t="s">
        <v>44</v>
      </c>
      <c r="F5" s="29" t="s">
        <v>37</v>
      </c>
      <c r="G5" s="29" t="s">
        <v>34</v>
      </c>
      <c r="H5" s="29" t="s">
        <v>23</v>
      </c>
      <c r="I5" s="29" t="s">
        <v>39</v>
      </c>
    </row>
    <row r="6" spans="1:9" x14ac:dyDescent="0.2">
      <c r="A6" s="21">
        <v>19794</v>
      </c>
      <c r="B6" s="30">
        <v>19.539999959999999</v>
      </c>
      <c r="C6" s="21">
        <v>1</v>
      </c>
      <c r="D6" s="32"/>
      <c r="E6" s="32"/>
      <c r="F6" s="32"/>
      <c r="G6" s="32"/>
      <c r="H6" s="32"/>
      <c r="I6" s="32"/>
    </row>
    <row r="7" spans="1:9" x14ac:dyDescent="0.2">
      <c r="A7" s="21">
        <v>19801</v>
      </c>
      <c r="B7" s="30">
        <v>23.54999995</v>
      </c>
      <c r="C7" s="21">
        <v>2</v>
      </c>
      <c r="D7" s="32"/>
      <c r="E7" s="32"/>
      <c r="F7" s="32"/>
      <c r="G7" s="32"/>
      <c r="H7" s="32"/>
      <c r="I7" s="32"/>
    </row>
    <row r="8" spans="1:9" x14ac:dyDescent="0.2">
      <c r="A8" s="21">
        <v>19802</v>
      </c>
      <c r="B8" s="30">
        <v>32.568999890000001</v>
      </c>
      <c r="C8" s="21">
        <v>3</v>
      </c>
      <c r="D8" s="32"/>
      <c r="E8" s="32"/>
      <c r="F8" s="32"/>
      <c r="G8" s="32"/>
      <c r="H8" s="32"/>
      <c r="I8" s="32"/>
    </row>
    <row r="9" spans="1:9" x14ac:dyDescent="0.2">
      <c r="A9" s="21">
        <v>19803</v>
      </c>
      <c r="B9" s="30">
        <v>41.466999889999997</v>
      </c>
      <c r="C9" s="21">
        <v>4</v>
      </c>
      <c r="D9" s="32"/>
      <c r="E9" s="32"/>
      <c r="F9" s="30" cm="1">
        <f t="array" ref="F9">Table13[Q3]</f>
        <v>-7.3214687242940863</v>
      </c>
      <c r="G9" s="32"/>
      <c r="H9" s="32"/>
      <c r="I9" s="32"/>
    </row>
    <row r="10" spans="1:9" x14ac:dyDescent="0.2">
      <c r="A10" s="21">
        <v>19804</v>
      </c>
      <c r="B10" s="30">
        <v>67.620999810000001</v>
      </c>
      <c r="C10" s="21">
        <v>5</v>
      </c>
      <c r="D10" s="32"/>
      <c r="E10" s="32"/>
      <c r="F10" s="30" cm="1">
        <f t="array" ref="F10">Table13[Q4]</f>
        <v>7.4972187323980943</v>
      </c>
      <c r="G10" s="32"/>
      <c r="H10" s="32"/>
      <c r="I10" s="32"/>
    </row>
    <row r="11" spans="1:9" x14ac:dyDescent="0.2">
      <c r="A11" s="21">
        <v>19811</v>
      </c>
      <c r="B11" s="30">
        <v>78.764999869999997</v>
      </c>
      <c r="C11" s="21">
        <v>6</v>
      </c>
      <c r="D11" s="32"/>
      <c r="E11" s="32"/>
      <c r="F11" s="30" cm="1">
        <f t="array" ref="F11">Table13[Q1]</f>
        <v>1.4706562688380702</v>
      </c>
      <c r="G11" s="32"/>
      <c r="H11" s="32"/>
      <c r="I11" s="32"/>
    </row>
    <row r="12" spans="1:9" x14ac:dyDescent="0.2">
      <c r="A12" s="21">
        <v>19812</v>
      </c>
      <c r="B12" s="30">
        <v>90.718999859999997</v>
      </c>
      <c r="C12" s="21">
        <v>7</v>
      </c>
      <c r="D12" s="32"/>
      <c r="E12" s="32"/>
      <c r="F12" s="30" cm="1">
        <f t="array" ref="F12">Table13[Q2]</f>
        <v>-1.6464062769420784</v>
      </c>
      <c r="G12" s="32"/>
      <c r="H12" s="32"/>
      <c r="I12" s="32"/>
    </row>
    <row r="13" spans="1:9" x14ac:dyDescent="0.2">
      <c r="A13" s="21">
        <v>19813</v>
      </c>
      <c r="B13" s="30">
        <v>97.677999970000002</v>
      </c>
      <c r="C13" s="21">
        <v>8</v>
      </c>
      <c r="D13" s="32">
        <f xml:space="preserve"> B13-F9</f>
        <v>104.99946869429409</v>
      </c>
      <c r="E13" s="32">
        <f xml:space="preserve"> C3</f>
        <v>13.603562494901539</v>
      </c>
      <c r="F13" s="32" cm="1">
        <f t="array" ref="F13">Table13[Q3]</f>
        <v>-7.3214687242940863</v>
      </c>
      <c r="G13" s="32"/>
      <c r="H13" s="32"/>
      <c r="I13" s="32"/>
    </row>
    <row r="14" spans="1:9" x14ac:dyDescent="0.2">
      <c r="A14" s="21">
        <v>19814</v>
      </c>
      <c r="B14" s="30">
        <v>133.553</v>
      </c>
      <c r="C14" s="21">
        <v>9</v>
      </c>
      <c r="D14" s="32">
        <f xml:space="preserve"> $D$3*(B14-F10)+(1-$D$3)*(D13+E13)</f>
        <v>123.69651543219305</v>
      </c>
      <c r="E14" s="32">
        <f>$E$3*(D14-D13)+(1-$E$3)*E13</f>
        <v>14.408788018192499</v>
      </c>
      <c r="F14" s="32">
        <f xml:space="preserve"> $F$3*(B14-D14)+(1-$F$3)*F10</f>
        <v>8.1517634030324952</v>
      </c>
      <c r="G14" s="32">
        <f xml:space="preserve"> D13+E13+F10</f>
        <v>126.10024992159373</v>
      </c>
      <c r="H14" s="32">
        <f xml:space="preserve"> B14-G14</f>
        <v>7.4527500784062681</v>
      </c>
      <c r="I14" s="32">
        <f xml:space="preserve"> H14^2</f>
        <v>55.543483731184637</v>
      </c>
    </row>
    <row r="15" spans="1:9" x14ac:dyDescent="0.2">
      <c r="A15" s="21">
        <v>19821</v>
      </c>
      <c r="B15" s="30">
        <v>131.0189996</v>
      </c>
      <c r="C15" s="21">
        <v>10</v>
      </c>
      <c r="D15" s="32">
        <f t="shared" ref="D15:D78" si="0" xml:space="preserve"> $D$3*(B15-F11)+(1-$D$3)*(D14+E14)</f>
        <v>132.25716134489537</v>
      </c>
      <c r="E15" s="32">
        <f t="shared" ref="E15:E78" si="1">$E$3*(D15-D14)+(1-$E$3)*E14</f>
        <v>13.484259137270303</v>
      </c>
      <c r="F15" s="32">
        <f t="shared" ref="F15:F78" si="2" xml:space="preserve"> $F$3*(B15-D15)+(1-$F$3)*F11</f>
        <v>0.71913332979613509</v>
      </c>
      <c r="G15" s="32">
        <f t="shared" ref="G15:G78" si="3" xml:space="preserve"> D14+E14+F11</f>
        <v>139.57595971922362</v>
      </c>
      <c r="H15" s="32">
        <f t="shared" ref="H15:H78" si="4" xml:space="preserve"> B15-G15</f>
        <v>-8.5569601192236178</v>
      </c>
      <c r="I15" s="32">
        <f t="shared" ref="I15:I78" si="5" xml:space="preserve"> H15^2</f>
        <v>73.221566481983473</v>
      </c>
    </row>
    <row r="16" spans="1:9" x14ac:dyDescent="0.2">
      <c r="A16" s="21">
        <v>19822</v>
      </c>
      <c r="B16" s="30">
        <v>142.6809998</v>
      </c>
      <c r="C16" s="21">
        <v>11</v>
      </c>
      <c r="D16" s="32">
        <f t="shared" si="0"/>
        <v>144.77503089220133</v>
      </c>
      <c r="E16" s="32">
        <f t="shared" si="1"/>
        <v>13.331483252206596</v>
      </c>
      <c r="F16" s="32">
        <f t="shared" si="2"/>
        <v>-1.7705934002727055</v>
      </c>
      <c r="G16" s="32">
        <f t="shared" si="3"/>
        <v>144.09501420522358</v>
      </c>
      <c r="H16" s="32">
        <f t="shared" si="4"/>
        <v>-1.4140144052235826</v>
      </c>
      <c r="I16" s="32">
        <f t="shared" si="5"/>
        <v>1.9994367381798019</v>
      </c>
    </row>
    <row r="17" spans="1:9" x14ac:dyDescent="0.2">
      <c r="A17" s="21">
        <v>19823</v>
      </c>
      <c r="B17" s="30">
        <v>175.80799959999999</v>
      </c>
      <c r="C17" s="21">
        <v>12</v>
      </c>
      <c r="D17" s="32">
        <f t="shared" si="0"/>
        <v>175.20812381702854</v>
      </c>
      <c r="E17" s="32">
        <f t="shared" si="1"/>
        <v>16.035065307395193</v>
      </c>
      <c r="F17" s="32">
        <f t="shared" si="2"/>
        <v>-5.1238046231686472</v>
      </c>
      <c r="G17" s="32">
        <f t="shared" si="3"/>
        <v>150.78504542011385</v>
      </c>
      <c r="H17" s="32">
        <f t="shared" si="4"/>
        <v>25.022954179886142</v>
      </c>
      <c r="I17" s="32">
        <f t="shared" si="5"/>
        <v>626.14823588868137</v>
      </c>
    </row>
    <row r="18" spans="1:9" x14ac:dyDescent="0.2">
      <c r="A18" s="21">
        <v>19824</v>
      </c>
      <c r="B18" s="30">
        <v>214.2929997</v>
      </c>
      <c r="C18" s="21">
        <v>13</v>
      </c>
      <c r="D18" s="32">
        <f t="shared" si="0"/>
        <v>201.42506396612126</v>
      </c>
      <c r="E18" s="32">
        <f t="shared" si="1"/>
        <v>17.644711103150946</v>
      </c>
      <c r="F18" s="32">
        <f t="shared" si="2"/>
        <v>9.4601981790626741</v>
      </c>
      <c r="G18" s="32">
        <f t="shared" si="3"/>
        <v>199.39495252745624</v>
      </c>
      <c r="H18" s="32">
        <f t="shared" si="4"/>
        <v>14.898047172543755</v>
      </c>
      <c r="I18" s="32">
        <f t="shared" si="5"/>
        <v>221.95180955533897</v>
      </c>
    </row>
    <row r="19" spans="1:9" x14ac:dyDescent="0.2">
      <c r="A19" s="21">
        <v>19831</v>
      </c>
      <c r="B19" s="30">
        <v>227.98199990000001</v>
      </c>
      <c r="C19" s="21">
        <v>14</v>
      </c>
      <c r="D19" s="32">
        <f t="shared" si="0"/>
        <v>224.66923594242624</v>
      </c>
      <c r="E19" s="32">
        <f t="shared" si="1"/>
        <v>18.529926134086107</v>
      </c>
      <c r="F19" s="32">
        <f t="shared" si="2"/>
        <v>1.4386991707993007</v>
      </c>
      <c r="G19" s="32">
        <f t="shared" si="3"/>
        <v>219.78890839906833</v>
      </c>
      <c r="H19" s="32">
        <f t="shared" si="4"/>
        <v>8.193091500931672</v>
      </c>
      <c r="I19" s="32">
        <f t="shared" si="5"/>
        <v>67.126748342638805</v>
      </c>
    </row>
    <row r="20" spans="1:9" x14ac:dyDescent="0.2">
      <c r="A20" s="21">
        <v>19832</v>
      </c>
      <c r="B20" s="30">
        <v>267.28399940000003</v>
      </c>
      <c r="C20" s="21">
        <v>15</v>
      </c>
      <c r="D20" s="32">
        <f t="shared" si="0"/>
        <v>260.86971691894001</v>
      </c>
      <c r="E20" s="32">
        <f t="shared" si="1"/>
        <v>21.323452351311051</v>
      </c>
      <c r="F20" s="32">
        <f t="shared" si="2"/>
        <v>0.50018372349383911</v>
      </c>
      <c r="G20" s="32">
        <f t="shared" si="3"/>
        <v>241.42856867623965</v>
      </c>
      <c r="H20" s="32">
        <f t="shared" si="4"/>
        <v>25.855430723760378</v>
      </c>
      <c r="I20" s="32">
        <f t="shared" si="5"/>
        <v>668.50329791117213</v>
      </c>
    </row>
    <row r="21" spans="1:9" x14ac:dyDescent="0.2">
      <c r="A21" s="21">
        <v>19833</v>
      </c>
      <c r="B21" s="30">
        <v>273.2099991</v>
      </c>
      <c r="C21" s="21">
        <v>16</v>
      </c>
      <c r="D21" s="32">
        <f t="shared" si="0"/>
        <v>279.55553653129908</v>
      </c>
      <c r="E21" s="32">
        <f t="shared" si="1"/>
        <v>20.906470752635855</v>
      </c>
      <c r="F21" s="32">
        <f t="shared" si="2"/>
        <v>-5.4627569728780614</v>
      </c>
      <c r="G21" s="32">
        <f t="shared" si="3"/>
        <v>277.06936464708241</v>
      </c>
      <c r="H21" s="32">
        <f t="shared" si="4"/>
        <v>-3.8593655470824046</v>
      </c>
      <c r="I21" s="32">
        <f t="shared" si="5"/>
        <v>14.894702426006669</v>
      </c>
    </row>
    <row r="22" spans="1:9" x14ac:dyDescent="0.2">
      <c r="A22" s="21">
        <v>19834</v>
      </c>
      <c r="B22" s="30">
        <v>316.2279997</v>
      </c>
      <c r="C22" s="21">
        <v>17</v>
      </c>
      <c r="D22" s="32">
        <f t="shared" si="0"/>
        <v>304.77161960795695</v>
      </c>
      <c r="E22" s="32">
        <f t="shared" si="1"/>
        <v>21.587774487611121</v>
      </c>
      <c r="F22" s="32">
        <f t="shared" si="2"/>
        <v>10.014010391806247</v>
      </c>
      <c r="G22" s="32">
        <f t="shared" si="3"/>
        <v>309.92220546299762</v>
      </c>
      <c r="H22" s="32">
        <f t="shared" si="4"/>
        <v>6.3057942370023738</v>
      </c>
      <c r="I22" s="32">
        <f t="shared" si="5"/>
        <v>39.763040959412351</v>
      </c>
    </row>
    <row r="23" spans="1:9" x14ac:dyDescent="0.2">
      <c r="A23" s="21">
        <v>19841</v>
      </c>
      <c r="B23" s="30">
        <v>300.10199929999999</v>
      </c>
      <c r="C23" s="21">
        <v>18</v>
      </c>
      <c r="D23" s="32">
        <f t="shared" si="0"/>
        <v>307.43086211393006</v>
      </c>
      <c r="E23" s="32">
        <f t="shared" si="1"/>
        <v>18.595375504341728</v>
      </c>
      <c r="F23" s="32">
        <f t="shared" si="2"/>
        <v>-0.99373590516020327</v>
      </c>
      <c r="G23" s="32">
        <f t="shared" si="3"/>
        <v>327.79809326636735</v>
      </c>
      <c r="H23" s="32">
        <f t="shared" si="4"/>
        <v>-27.696093966367357</v>
      </c>
      <c r="I23" s="32">
        <f t="shared" si="5"/>
        <v>767.07362099385034</v>
      </c>
    </row>
    <row r="24" spans="1:9" x14ac:dyDescent="0.2">
      <c r="A24" s="21">
        <v>19842</v>
      </c>
      <c r="B24" s="30">
        <v>422.14299970000002</v>
      </c>
      <c r="C24" s="21">
        <v>19</v>
      </c>
      <c r="D24" s="32">
        <f t="shared" si="0"/>
        <v>391.37413337665782</v>
      </c>
      <c r="E24" s="32">
        <f t="shared" si="1"/>
        <v>28.926180715009032</v>
      </c>
      <c r="F24" s="32">
        <f t="shared" si="2"/>
        <v>8.8977981785947087</v>
      </c>
      <c r="G24" s="32">
        <f t="shared" si="3"/>
        <v>326.52642134176563</v>
      </c>
      <c r="H24" s="32">
        <f t="shared" si="4"/>
        <v>95.616578358234392</v>
      </c>
      <c r="I24" s="32">
        <f t="shared" si="5"/>
        <v>9142.5300569363772</v>
      </c>
    </row>
    <row r="25" spans="1:9" x14ac:dyDescent="0.2">
      <c r="A25" s="21">
        <v>19843</v>
      </c>
      <c r="B25" s="30">
        <v>477.39899919999999</v>
      </c>
      <c r="C25" s="21">
        <v>20</v>
      </c>
      <c r="D25" s="32">
        <f t="shared" si="0"/>
        <v>463.05711072478141</v>
      </c>
      <c r="E25" s="32">
        <f t="shared" si="1"/>
        <v>35.68557414799708</v>
      </c>
      <c r="F25" s="32">
        <f t="shared" si="2"/>
        <v>3.1759557349693601E-2</v>
      </c>
      <c r="G25" s="32">
        <f t="shared" si="3"/>
        <v>414.83755711878877</v>
      </c>
      <c r="H25" s="32">
        <f t="shared" si="4"/>
        <v>62.561442081211226</v>
      </c>
      <c r="I25" s="32">
        <f t="shared" si="5"/>
        <v>3913.9340352807467</v>
      </c>
    </row>
    <row r="26" spans="1:9" x14ac:dyDescent="0.2">
      <c r="A26" s="21">
        <v>19844</v>
      </c>
      <c r="B26" s="30">
        <v>698.29599949999999</v>
      </c>
      <c r="C26" s="21">
        <v>21</v>
      </c>
      <c r="D26" s="32">
        <f t="shared" si="0"/>
        <v>628.28083513881199</v>
      </c>
      <c r="E26" s="32">
        <f t="shared" si="1"/>
        <v>56.164173836906102</v>
      </c>
      <c r="F26" s="32">
        <f t="shared" si="2"/>
        <v>26.660475140772142</v>
      </c>
      <c r="G26" s="32">
        <f t="shared" si="3"/>
        <v>508.75669526458478</v>
      </c>
      <c r="H26" s="32">
        <f t="shared" si="4"/>
        <v>189.53930423541522</v>
      </c>
      <c r="I26" s="32">
        <f t="shared" si="5"/>
        <v>35925.147850045287</v>
      </c>
    </row>
    <row r="27" spans="1:9" x14ac:dyDescent="0.2">
      <c r="A27" s="21">
        <v>19851</v>
      </c>
      <c r="B27" s="30">
        <v>435.34399989999997</v>
      </c>
      <c r="C27" s="21">
        <v>22</v>
      </c>
      <c r="D27" s="32">
        <f t="shared" si="0"/>
        <v>514.87934889423343</v>
      </c>
      <c r="E27" s="32">
        <f t="shared" si="1"/>
        <v>29.357651845794511</v>
      </c>
      <c r="F27" s="32">
        <f t="shared" si="2"/>
        <v>-22.783986710692304</v>
      </c>
      <c r="G27" s="32">
        <f t="shared" si="3"/>
        <v>683.45127307055793</v>
      </c>
      <c r="H27" s="32">
        <f t="shared" si="4"/>
        <v>-248.10727317055796</v>
      </c>
      <c r="I27" s="32">
        <f t="shared" si="5"/>
        <v>61557.219000129873</v>
      </c>
    </row>
    <row r="28" spans="1:9" x14ac:dyDescent="0.2">
      <c r="A28" s="21">
        <v>19852</v>
      </c>
      <c r="B28" s="30">
        <v>374.92899990000001</v>
      </c>
      <c r="C28" s="21">
        <v>23</v>
      </c>
      <c r="D28" s="32">
        <f t="shared" si="0"/>
        <v>422.4445858914375</v>
      </c>
      <c r="E28" s="32">
        <f t="shared" si="1"/>
        <v>10.103570297558784</v>
      </c>
      <c r="F28" s="32">
        <f t="shared" si="2"/>
        <v>-6.7532909893823057</v>
      </c>
      <c r="G28" s="32">
        <f t="shared" si="3"/>
        <v>553.13479891862266</v>
      </c>
      <c r="H28" s="32">
        <f t="shared" si="4"/>
        <v>-178.20579901862266</v>
      </c>
      <c r="I28" s="32">
        <f t="shared" si="5"/>
        <v>31757.306803865733</v>
      </c>
    </row>
    <row r="29" spans="1:9" x14ac:dyDescent="0.2">
      <c r="A29" s="21">
        <v>19853</v>
      </c>
      <c r="B29" s="30">
        <v>409.70899960000003</v>
      </c>
      <c r="C29" s="21">
        <v>24</v>
      </c>
      <c r="D29" s="32">
        <f t="shared" si="0"/>
        <v>416.91732867045971</v>
      </c>
      <c r="E29" s="32">
        <f t="shared" si="1"/>
        <v>7.6325032111359272</v>
      </c>
      <c r="F29" s="32">
        <f t="shared" si="2"/>
        <v>-1.9768998124970814</v>
      </c>
      <c r="G29" s="32">
        <f t="shared" si="3"/>
        <v>432.57991574634599</v>
      </c>
      <c r="H29" s="32">
        <f t="shared" si="4"/>
        <v>-22.870916146345962</v>
      </c>
      <c r="I29" s="32">
        <f t="shared" si="5"/>
        <v>523.0788053731884</v>
      </c>
    </row>
    <row r="30" spans="1:9" x14ac:dyDescent="0.2">
      <c r="A30" s="21">
        <v>19854</v>
      </c>
      <c r="B30" s="30">
        <v>533.88999939999997</v>
      </c>
      <c r="C30" s="21">
        <v>25</v>
      </c>
      <c r="D30" s="32">
        <f t="shared" si="0"/>
        <v>481.05618267974296</v>
      </c>
      <c r="E30" s="32">
        <f t="shared" si="1"/>
        <v>16.565554482130864</v>
      </c>
      <c r="F30" s="32">
        <f t="shared" si="2"/>
        <v>33.921895615916171</v>
      </c>
      <c r="G30" s="32">
        <f t="shared" si="3"/>
        <v>451.21030702236777</v>
      </c>
      <c r="H30" s="32">
        <f t="shared" si="4"/>
        <v>82.679692377632193</v>
      </c>
      <c r="I30" s="32">
        <f t="shared" si="5"/>
        <v>6835.9315316598913</v>
      </c>
    </row>
    <row r="31" spans="1:9" x14ac:dyDescent="0.2">
      <c r="A31" s="21">
        <v>19861</v>
      </c>
      <c r="B31" s="30">
        <v>408.9429998</v>
      </c>
      <c r="C31" s="21">
        <v>26</v>
      </c>
      <c r="D31" s="32">
        <f t="shared" si="0"/>
        <v>452.58683452767582</v>
      </c>
      <c r="E31" s="32">
        <f t="shared" si="1"/>
        <v>9.4460167924178364</v>
      </c>
      <c r="F31" s="32">
        <f t="shared" si="2"/>
        <v>-28.571254149926858</v>
      </c>
      <c r="G31" s="32">
        <f t="shared" si="3"/>
        <v>474.83775045118153</v>
      </c>
      <c r="H31" s="32">
        <f t="shared" si="4"/>
        <v>-65.894750651181539</v>
      </c>
      <c r="I31" s="32">
        <f t="shared" si="5"/>
        <v>4342.1181633813894</v>
      </c>
    </row>
    <row r="32" spans="1:9" x14ac:dyDescent="0.2">
      <c r="A32" s="21">
        <v>19862</v>
      </c>
      <c r="B32" s="30">
        <v>448.27899930000001</v>
      </c>
      <c r="C32" s="21">
        <v>27</v>
      </c>
      <c r="D32" s="32">
        <f t="shared" si="0"/>
        <v>457.2484097479304</v>
      </c>
      <c r="E32" s="32">
        <f t="shared" si="1"/>
        <v>8.6896476186255107</v>
      </c>
      <c r="F32" s="32">
        <f t="shared" si="2"/>
        <v>-7.3681217385549473</v>
      </c>
      <c r="G32" s="32">
        <f t="shared" si="3"/>
        <v>455.27956033071132</v>
      </c>
      <c r="H32" s="32">
        <f t="shared" si="4"/>
        <v>-7.0005610307113102</v>
      </c>
      <c r="I32" s="32">
        <f t="shared" si="5"/>
        <v>49.007854744713804</v>
      </c>
    </row>
    <row r="33" spans="1:9" x14ac:dyDescent="0.2">
      <c r="A33" s="21">
        <v>19863</v>
      </c>
      <c r="B33" s="30">
        <v>510.78599930000001</v>
      </c>
      <c r="C33" s="21">
        <v>28</v>
      </c>
      <c r="D33" s="32">
        <f t="shared" si="0"/>
        <v>497.93988100275135</v>
      </c>
      <c r="E33" s="32">
        <f t="shared" si="1"/>
        <v>13.748794551130032</v>
      </c>
      <c r="F33" s="32">
        <f t="shared" si="2"/>
        <v>2.1355352343868708</v>
      </c>
      <c r="G33" s="32">
        <f t="shared" si="3"/>
        <v>463.96115755405879</v>
      </c>
      <c r="H33" s="32">
        <f t="shared" si="4"/>
        <v>46.824841745941228</v>
      </c>
      <c r="I33" s="32">
        <f t="shared" si="5"/>
        <v>2192.5658045324403</v>
      </c>
    </row>
    <row r="34" spans="1:9" x14ac:dyDescent="0.2">
      <c r="A34" s="21">
        <v>19864</v>
      </c>
      <c r="B34" s="30">
        <v>662.25299840000002</v>
      </c>
      <c r="C34" s="21">
        <v>29</v>
      </c>
      <c r="D34" s="32">
        <f t="shared" si="0"/>
        <v>591.40641181387139</v>
      </c>
      <c r="E34" s="32">
        <f t="shared" si="1"/>
        <v>26.351318252616188</v>
      </c>
      <c r="F34" s="32">
        <f t="shared" si="2"/>
        <v>44.166124700506131</v>
      </c>
      <c r="G34" s="32">
        <f t="shared" si="3"/>
        <v>545.61057116979748</v>
      </c>
      <c r="H34" s="32">
        <f t="shared" si="4"/>
        <v>116.64242723020254</v>
      </c>
      <c r="I34" s="32">
        <f t="shared" si="5"/>
        <v>13605.455830153096</v>
      </c>
    </row>
    <row r="35" spans="1:9" x14ac:dyDescent="0.2">
      <c r="A35" s="21">
        <v>19871</v>
      </c>
      <c r="B35" s="30">
        <v>575.32699969999999</v>
      </c>
      <c r="C35" s="21">
        <v>30</v>
      </c>
      <c r="D35" s="32">
        <f t="shared" si="0"/>
        <v>608.28565291609618</v>
      </c>
      <c r="E35" s="32">
        <f t="shared" si="1"/>
        <v>24.853883899979845</v>
      </c>
      <c r="F35" s="32">
        <f t="shared" si="2"/>
        <v>-29.788475470901833</v>
      </c>
      <c r="G35" s="32">
        <f t="shared" si="3"/>
        <v>589.18647591656077</v>
      </c>
      <c r="H35" s="32">
        <f t="shared" si="4"/>
        <v>-13.859476216560779</v>
      </c>
      <c r="I35" s="32">
        <f t="shared" si="5"/>
        <v>192.08508099741388</v>
      </c>
    </row>
    <row r="36" spans="1:9" x14ac:dyDescent="0.2">
      <c r="A36" s="21">
        <v>19872</v>
      </c>
      <c r="B36" s="30">
        <v>637.06399920000001</v>
      </c>
      <c r="C36" s="21">
        <v>31</v>
      </c>
      <c r="D36" s="32">
        <f t="shared" si="0"/>
        <v>640.85730524859389</v>
      </c>
      <c r="E36" s="32">
        <f t="shared" si="1"/>
        <v>26.073980758678577</v>
      </c>
      <c r="F36" s="32">
        <f t="shared" si="2"/>
        <v>-6.3763400905327474</v>
      </c>
      <c r="G36" s="32">
        <f t="shared" si="3"/>
        <v>625.77141507752106</v>
      </c>
      <c r="H36" s="32">
        <f t="shared" si="4"/>
        <v>11.292584122478956</v>
      </c>
      <c r="I36" s="32">
        <f t="shared" si="5"/>
        <v>127.52245616326383</v>
      </c>
    </row>
    <row r="37" spans="1:9" x14ac:dyDescent="0.2">
      <c r="A37" s="21">
        <v>19873</v>
      </c>
      <c r="B37" s="30">
        <v>786.42399980000005</v>
      </c>
      <c r="C37" s="21">
        <v>32</v>
      </c>
      <c r="D37" s="32">
        <f t="shared" si="0"/>
        <v>747.13750968321403</v>
      </c>
      <c r="E37" s="32">
        <f t="shared" si="1"/>
        <v>38.753729109611996</v>
      </c>
      <c r="F37" s="32">
        <f t="shared" si="2"/>
        <v>12.442538015631081</v>
      </c>
      <c r="G37" s="32">
        <f t="shared" si="3"/>
        <v>669.06682124165934</v>
      </c>
      <c r="H37" s="32">
        <f t="shared" si="4"/>
        <v>117.35717855834071</v>
      </c>
      <c r="I37" s="32">
        <f t="shared" si="5"/>
        <v>13772.707359174263</v>
      </c>
    </row>
    <row r="38" spans="1:9" x14ac:dyDescent="0.2">
      <c r="A38" s="21">
        <v>19874</v>
      </c>
      <c r="B38" s="30">
        <v>1042.441998</v>
      </c>
      <c r="C38" s="21">
        <v>33</v>
      </c>
      <c r="D38" s="32">
        <f t="shared" si="0"/>
        <v>931.04273024681208</v>
      </c>
      <c r="E38" s="32">
        <f t="shared" si="1"/>
        <v>61.700631482616657</v>
      </c>
      <c r="F38" s="32">
        <f t="shared" si="2"/>
        <v>62.819001716167648</v>
      </c>
      <c r="G38" s="32">
        <f t="shared" si="3"/>
        <v>830.0573634933321</v>
      </c>
      <c r="H38" s="32">
        <f t="shared" si="4"/>
        <v>212.38463450666791</v>
      </c>
      <c r="I38" s="32">
        <f t="shared" si="5"/>
        <v>45107.232974530911</v>
      </c>
    </row>
    <row r="39" spans="1:9" x14ac:dyDescent="0.2">
      <c r="A39" s="21">
        <v>19881</v>
      </c>
      <c r="B39" s="30">
        <v>867.16099929999996</v>
      </c>
      <c r="C39" s="21">
        <v>34</v>
      </c>
      <c r="D39" s="32">
        <f t="shared" si="0"/>
        <v>927.27428673489021</v>
      </c>
      <c r="E39" s="32">
        <f t="shared" si="1"/>
        <v>51.350669127411791</v>
      </c>
      <c r="F39" s="32">
        <f t="shared" si="2"/>
        <v>-38.201662217862562</v>
      </c>
      <c r="G39" s="32">
        <f t="shared" si="3"/>
        <v>962.95488625852693</v>
      </c>
      <c r="H39" s="32">
        <f t="shared" si="4"/>
        <v>-95.793886958526969</v>
      </c>
      <c r="I39" s="32">
        <f t="shared" si="5"/>
        <v>9176.4687786230425</v>
      </c>
    </row>
    <row r="40" spans="1:9" x14ac:dyDescent="0.2">
      <c r="A40" s="21">
        <v>19882</v>
      </c>
      <c r="B40" s="30">
        <v>993.05099870000004</v>
      </c>
      <c r="C40" s="21">
        <v>35</v>
      </c>
      <c r="D40" s="32">
        <f t="shared" si="0"/>
        <v>992.84207149707186</v>
      </c>
      <c r="E40" s="32">
        <f t="shared" si="1"/>
        <v>53.598243446000183</v>
      </c>
      <c r="F40" s="32">
        <f t="shared" si="2"/>
        <v>-4.5493515642944917</v>
      </c>
      <c r="G40" s="32">
        <f t="shared" si="3"/>
        <v>972.24861577176932</v>
      </c>
      <c r="H40" s="32">
        <f t="shared" si="4"/>
        <v>20.802382928230713</v>
      </c>
      <c r="I40" s="32">
        <f t="shared" si="5"/>
        <v>432.73913549274465</v>
      </c>
    </row>
    <row r="41" spans="1:9" x14ac:dyDescent="0.2">
      <c r="A41" s="21">
        <v>19883</v>
      </c>
      <c r="B41" s="30">
        <v>1168.7189980000001</v>
      </c>
      <c r="C41" s="21">
        <v>36</v>
      </c>
      <c r="D41" s="32">
        <f t="shared" si="0"/>
        <v>1121.5063869559231</v>
      </c>
      <c r="E41" s="32">
        <f t="shared" si="1"/>
        <v>65.465388652357802</v>
      </c>
      <c r="F41" s="32">
        <f t="shared" si="2"/>
        <v>22.088999070069342</v>
      </c>
      <c r="G41" s="32">
        <f t="shared" si="3"/>
        <v>1058.8828529587031</v>
      </c>
      <c r="H41" s="32">
        <f t="shared" si="4"/>
        <v>109.83614504129696</v>
      </c>
      <c r="I41" s="32">
        <f t="shared" si="5"/>
        <v>12063.978757532823</v>
      </c>
    </row>
    <row r="42" spans="1:9" x14ac:dyDescent="0.2">
      <c r="A42" s="21">
        <v>19884</v>
      </c>
      <c r="B42" s="30">
        <v>1405.1369970000001</v>
      </c>
      <c r="C42" s="21">
        <v>37</v>
      </c>
      <c r="D42" s="32">
        <f t="shared" si="0"/>
        <v>1293.1411109277667</v>
      </c>
      <c r="E42" s="32">
        <f t="shared" si="1"/>
        <v>82.249627988646992</v>
      </c>
      <c r="F42" s="32">
        <f t="shared" si="2"/>
        <v>76.462427179533876</v>
      </c>
      <c r="G42" s="32">
        <f t="shared" si="3"/>
        <v>1249.7907773244485</v>
      </c>
      <c r="H42" s="32">
        <f t="shared" si="4"/>
        <v>155.34621967555154</v>
      </c>
      <c r="I42" s="32">
        <f t="shared" si="5"/>
        <v>24132.447967484717</v>
      </c>
    </row>
    <row r="43" spans="1:9" x14ac:dyDescent="0.2">
      <c r="A43" s="21">
        <v>19891</v>
      </c>
      <c r="B43" s="30">
        <v>1246.9169999999999</v>
      </c>
      <c r="C43" s="21">
        <v>38</v>
      </c>
      <c r="D43" s="32">
        <f t="shared" si="0"/>
        <v>1313.6954726845624</v>
      </c>
      <c r="E43" s="32">
        <f t="shared" si="1"/>
        <v>72.496264541137307</v>
      </c>
      <c r="F43" s="32">
        <f t="shared" si="2"/>
        <v>-46.129890870173966</v>
      </c>
      <c r="G43" s="32">
        <f t="shared" si="3"/>
        <v>1337.1890766985512</v>
      </c>
      <c r="H43" s="32">
        <f t="shared" si="4"/>
        <v>-90.272076698551245</v>
      </c>
      <c r="I43" s="32">
        <f t="shared" si="5"/>
        <v>8149.047831469119</v>
      </c>
    </row>
    <row r="44" spans="1:9" x14ac:dyDescent="0.2">
      <c r="A44" s="21">
        <v>19892</v>
      </c>
      <c r="B44" s="30">
        <v>1248.211998</v>
      </c>
      <c r="C44" s="21">
        <v>39</v>
      </c>
      <c r="D44" s="32">
        <f t="shared" si="0"/>
        <v>1295.0004897076103</v>
      </c>
      <c r="E44" s="32">
        <f t="shared" si="1"/>
        <v>58.079901105192484</v>
      </c>
      <c r="F44" s="32">
        <f t="shared" si="2"/>
        <v>-16.267998805331583</v>
      </c>
      <c r="G44" s="32">
        <f t="shared" si="3"/>
        <v>1381.6423856614053</v>
      </c>
      <c r="H44" s="32">
        <f t="shared" si="4"/>
        <v>-133.43038766140535</v>
      </c>
      <c r="I44" s="32">
        <f t="shared" si="5"/>
        <v>17803.668351472912</v>
      </c>
    </row>
    <row r="45" spans="1:9" x14ac:dyDescent="0.2">
      <c r="A45" s="21">
        <v>19893</v>
      </c>
      <c r="B45" s="30">
        <v>1383.7469980000001</v>
      </c>
      <c r="C45" s="21">
        <v>40</v>
      </c>
      <c r="D45" s="32">
        <f t="shared" si="0"/>
        <v>1358.942644521509</v>
      </c>
      <c r="E45" s="32">
        <f t="shared" si="1"/>
        <v>59.00666088004543</v>
      </c>
      <c r="F45" s="32">
        <f t="shared" si="2"/>
        <v>22.842335438629974</v>
      </c>
      <c r="G45" s="32">
        <f t="shared" si="3"/>
        <v>1375.1693898828721</v>
      </c>
      <c r="H45" s="32">
        <f t="shared" si="4"/>
        <v>8.5776081171279657</v>
      </c>
      <c r="I45" s="32">
        <f t="shared" si="5"/>
        <v>73.575361011019567</v>
      </c>
    </row>
    <row r="46" spans="1:9" x14ac:dyDescent="0.2">
      <c r="A46" s="21">
        <v>19894</v>
      </c>
      <c r="B46" s="30">
        <v>1493.3829989999999</v>
      </c>
      <c r="C46" s="21">
        <v>41</v>
      </c>
      <c r="D46" s="32">
        <f t="shared" si="0"/>
        <v>1417.2462309350299</v>
      </c>
      <c r="E46" s="32">
        <f t="shared" si="1"/>
        <v>58.895512307042949</v>
      </c>
      <c r="F46" s="32">
        <f t="shared" si="2"/>
        <v>76.372077701029966</v>
      </c>
      <c r="G46" s="32">
        <f t="shared" si="3"/>
        <v>1494.4117325810885</v>
      </c>
      <c r="H46" s="32">
        <f t="shared" si="4"/>
        <v>-1.0287335810885452</v>
      </c>
      <c r="I46" s="32">
        <f t="shared" si="5"/>
        <v>1.0582927808592624</v>
      </c>
    </row>
    <row r="47" spans="1:9" x14ac:dyDescent="0.2">
      <c r="A47" s="21">
        <v>19901</v>
      </c>
      <c r="B47" s="30">
        <v>1346.202</v>
      </c>
      <c r="C47" s="21">
        <v>42</v>
      </c>
      <c r="D47" s="32">
        <f t="shared" si="0"/>
        <v>1418.862999426274</v>
      </c>
      <c r="E47" s="32">
        <f t="shared" si="1"/>
        <v>49.840353939578677</v>
      </c>
      <c r="F47" s="32">
        <f t="shared" si="2"/>
        <v>-53.490568692395136</v>
      </c>
      <c r="G47" s="32">
        <f t="shared" si="3"/>
        <v>1430.0118523718988</v>
      </c>
      <c r="H47" s="32">
        <f t="shared" si="4"/>
        <v>-83.809852371898842</v>
      </c>
      <c r="I47" s="32">
        <f t="shared" si="5"/>
        <v>7024.0913545994781</v>
      </c>
    </row>
    <row r="48" spans="1:9" x14ac:dyDescent="0.2">
      <c r="A48" s="21">
        <v>19902</v>
      </c>
      <c r="B48" s="30">
        <v>1364.759998</v>
      </c>
      <c r="C48" s="21">
        <v>43</v>
      </c>
      <c r="D48" s="32">
        <f t="shared" si="0"/>
        <v>1408.7827814370953</v>
      </c>
      <c r="E48" s="32">
        <f t="shared" si="1"/>
        <v>40.367550729563582</v>
      </c>
      <c r="F48" s="32">
        <f t="shared" si="2"/>
        <v>-23.968168109134659</v>
      </c>
      <c r="G48" s="32">
        <f t="shared" si="3"/>
        <v>1452.4353545605211</v>
      </c>
      <c r="H48" s="32">
        <f t="shared" si="4"/>
        <v>-87.675356560521095</v>
      </c>
      <c r="I48" s="32">
        <f t="shared" si="5"/>
        <v>7686.9681480145091</v>
      </c>
    </row>
    <row r="49" spans="1:9" x14ac:dyDescent="0.2">
      <c r="A49" s="21">
        <v>19903</v>
      </c>
      <c r="B49" s="30">
        <v>1354.0899959999999</v>
      </c>
      <c r="C49" s="21">
        <v>44</v>
      </c>
      <c r="D49" s="32">
        <f t="shared" si="0"/>
        <v>1368.5712984259676</v>
      </c>
      <c r="E49" s="32">
        <f t="shared" si="1"/>
        <v>27.628865084401966</v>
      </c>
      <c r="F49" s="32">
        <f t="shared" si="2"/>
        <v>12.487424225868253</v>
      </c>
      <c r="G49" s="32">
        <f t="shared" si="3"/>
        <v>1471.9926676052889</v>
      </c>
      <c r="H49" s="32">
        <f t="shared" si="4"/>
        <v>-117.90267160528902</v>
      </c>
      <c r="I49" s="32">
        <f t="shared" si="5"/>
        <v>13901.039971664624</v>
      </c>
    </row>
    <row r="50" spans="1:9" x14ac:dyDescent="0.2">
      <c r="A50" s="21">
        <v>19904</v>
      </c>
      <c r="B50" s="30">
        <v>1675.505997</v>
      </c>
      <c r="C50" s="21">
        <v>45</v>
      </c>
      <c r="D50" s="32">
        <f t="shared" si="0"/>
        <v>1534.8925759228578</v>
      </c>
      <c r="E50" s="32">
        <f t="shared" si="1"/>
        <v>49.554655964165399</v>
      </c>
      <c r="F50" s="32">
        <f t="shared" si="2"/>
        <v>94.194922549686879</v>
      </c>
      <c r="G50" s="32">
        <f t="shared" si="3"/>
        <v>1472.5722412113994</v>
      </c>
      <c r="H50" s="32">
        <f t="shared" si="4"/>
        <v>202.93375578860059</v>
      </c>
      <c r="I50" s="32">
        <f t="shared" si="5"/>
        <v>41182.109238467383</v>
      </c>
    </row>
    <row r="51" spans="1:9" x14ac:dyDescent="0.2">
      <c r="A51" s="21">
        <v>19911</v>
      </c>
      <c r="B51" s="30">
        <v>1597.6779979999999</v>
      </c>
      <c r="C51" s="21">
        <v>46</v>
      </c>
      <c r="D51" s="32">
        <f t="shared" si="0"/>
        <v>1630.0470526146212</v>
      </c>
      <c r="E51" s="32">
        <f t="shared" si="1"/>
        <v>56.76350117809428</v>
      </c>
      <c r="F51" s="32">
        <f t="shared" si="2"/>
        <v>-47.630705735094878</v>
      </c>
      <c r="G51" s="32">
        <f t="shared" si="3"/>
        <v>1530.9566631946282</v>
      </c>
      <c r="H51" s="32">
        <f t="shared" si="4"/>
        <v>66.721334805371725</v>
      </c>
      <c r="I51" s="32">
        <f t="shared" si="5"/>
        <v>4451.7365182105086</v>
      </c>
    </row>
    <row r="52" spans="1:9" x14ac:dyDescent="0.2">
      <c r="A52" s="21">
        <v>19912</v>
      </c>
      <c r="B52" s="30">
        <v>1528.6039960000001</v>
      </c>
      <c r="C52" s="21">
        <v>47</v>
      </c>
      <c r="D52" s="32">
        <f t="shared" si="0"/>
        <v>1595.0670878955093</v>
      </c>
      <c r="E52" s="32">
        <f t="shared" si="1"/>
        <v>42.259837907285636</v>
      </c>
      <c r="F52" s="32">
        <f t="shared" si="2"/>
        <v>-35.757778875301824</v>
      </c>
      <c r="G52" s="32">
        <f t="shared" si="3"/>
        <v>1662.8423856835807</v>
      </c>
      <c r="H52" s="32">
        <f t="shared" si="4"/>
        <v>-134.23838968358064</v>
      </c>
      <c r="I52" s="32">
        <f t="shared" si="5"/>
        <v>18019.945264840848</v>
      </c>
    </row>
    <row r="53" spans="1:9" x14ac:dyDescent="0.2">
      <c r="A53" s="21">
        <v>19913</v>
      </c>
      <c r="B53" s="30">
        <v>1507.060997</v>
      </c>
      <c r="C53" s="21">
        <v>48</v>
      </c>
      <c r="D53" s="32">
        <f t="shared" si="0"/>
        <v>1539.7640199442862</v>
      </c>
      <c r="E53" s="32">
        <f t="shared" si="1"/>
        <v>26.836183258366326</v>
      </c>
      <c r="F53" s="32">
        <f t="shared" si="2"/>
        <v>-5.0021073798092175E-2</v>
      </c>
      <c r="G53" s="32">
        <f t="shared" si="3"/>
        <v>1649.8143500286631</v>
      </c>
      <c r="H53" s="32">
        <f t="shared" si="4"/>
        <v>-142.75335302866301</v>
      </c>
      <c r="I53" s="32">
        <f t="shared" si="5"/>
        <v>20378.519800926093</v>
      </c>
    </row>
    <row r="54" spans="1:9" x14ac:dyDescent="0.2">
      <c r="A54" s="21">
        <v>19914</v>
      </c>
      <c r="B54" s="30">
        <v>1862.6120000000001</v>
      </c>
      <c r="C54" s="21">
        <v>49</v>
      </c>
      <c r="D54" s="32">
        <f t="shared" si="0"/>
        <v>1704.5292975821699</v>
      </c>
      <c r="E54" s="32">
        <f t="shared" si="1"/>
        <v>48.641301699929627</v>
      </c>
      <c r="F54" s="32">
        <f t="shared" si="2"/>
        <v>111.91967624371486</v>
      </c>
      <c r="G54" s="32">
        <f t="shared" si="3"/>
        <v>1660.7951257523396</v>
      </c>
      <c r="H54" s="32">
        <f t="shared" si="4"/>
        <v>201.81687424766051</v>
      </c>
      <c r="I54" s="32">
        <f t="shared" si="5"/>
        <v>40730.050731096017</v>
      </c>
    </row>
    <row r="55" spans="1:9" x14ac:dyDescent="0.2">
      <c r="A55" s="21">
        <v>19921</v>
      </c>
      <c r="B55" s="30">
        <v>1716.0249980000001</v>
      </c>
      <c r="C55" s="21">
        <v>50</v>
      </c>
      <c r="D55" s="32">
        <f t="shared" si="0"/>
        <v>1760.3365063305932</v>
      </c>
      <c r="E55" s="32">
        <f t="shared" si="1"/>
        <v>49.774155160880383</v>
      </c>
      <c r="F55" s="32">
        <f t="shared" si="2"/>
        <v>-46.709841736094248</v>
      </c>
      <c r="G55" s="32">
        <f t="shared" si="3"/>
        <v>1705.5398935470048</v>
      </c>
      <c r="H55" s="32">
        <f t="shared" si="4"/>
        <v>10.485104452995301</v>
      </c>
      <c r="I55" s="32">
        <f t="shared" si="5"/>
        <v>109.9374153902219</v>
      </c>
    </row>
    <row r="56" spans="1:9" x14ac:dyDescent="0.2">
      <c r="A56" s="21">
        <v>19922</v>
      </c>
      <c r="B56" s="30">
        <v>1740.1709980000001</v>
      </c>
      <c r="C56" s="21">
        <v>51</v>
      </c>
      <c r="D56" s="32">
        <f t="shared" si="0"/>
        <v>1786.749500999472</v>
      </c>
      <c r="E56" s="32">
        <f t="shared" si="1"/>
        <v>46.081004895869221</v>
      </c>
      <c r="F56" s="32">
        <f t="shared" si="2"/>
        <v>-38.759834515485032</v>
      </c>
      <c r="G56" s="32">
        <f t="shared" si="3"/>
        <v>1774.3528826161719</v>
      </c>
      <c r="H56" s="32">
        <f t="shared" si="4"/>
        <v>-34.181884616171828</v>
      </c>
      <c r="I56" s="32">
        <f t="shared" si="5"/>
        <v>1168.4012359132844</v>
      </c>
    </row>
    <row r="57" spans="1:9" x14ac:dyDescent="0.2">
      <c r="A57" s="21">
        <v>19923</v>
      </c>
      <c r="B57" s="30">
        <v>1767.733997</v>
      </c>
      <c r="C57" s="21">
        <v>52</v>
      </c>
      <c r="D57" s="32">
        <f t="shared" si="0"/>
        <v>1788.3753373608015</v>
      </c>
      <c r="E57" s="32">
        <f t="shared" si="1"/>
        <v>39.053116982909444</v>
      </c>
      <c r="F57" s="32">
        <f t="shared" si="2"/>
        <v>-5.7627890452394075</v>
      </c>
      <c r="G57" s="32">
        <f t="shared" si="3"/>
        <v>1832.7804848215433</v>
      </c>
      <c r="H57" s="32">
        <f t="shared" si="4"/>
        <v>-65.046487821543224</v>
      </c>
      <c r="I57" s="32">
        <f t="shared" si="5"/>
        <v>4231.0455779181711</v>
      </c>
    </row>
    <row r="58" spans="1:9" x14ac:dyDescent="0.2">
      <c r="A58" s="21">
        <v>19924</v>
      </c>
      <c r="B58" s="30">
        <v>2000.2919999999999</v>
      </c>
      <c r="C58" s="21">
        <v>53</v>
      </c>
      <c r="D58" s="32">
        <f t="shared" si="0"/>
        <v>1869.0797421629077</v>
      </c>
      <c r="E58" s="32">
        <f t="shared" si="1"/>
        <v>45.637741265602472</v>
      </c>
      <c r="F58" s="32">
        <f t="shared" si="2"/>
        <v>117.27212795780335</v>
      </c>
      <c r="G58" s="32">
        <f t="shared" si="3"/>
        <v>1939.3481305874257</v>
      </c>
      <c r="H58" s="32">
        <f t="shared" si="4"/>
        <v>60.943869412574259</v>
      </c>
      <c r="I58" s="32">
        <f t="shared" si="5"/>
        <v>3714.1552189769045</v>
      </c>
    </row>
    <row r="59" spans="1:9" x14ac:dyDescent="0.2">
      <c r="A59" s="21">
        <v>19931</v>
      </c>
      <c r="B59" s="30">
        <v>1973.8939969999999</v>
      </c>
      <c r="C59" s="21">
        <v>54</v>
      </c>
      <c r="D59" s="32">
        <f t="shared" si="0"/>
        <v>1987.0841234786403</v>
      </c>
      <c r="E59" s="32">
        <f t="shared" si="1"/>
        <v>57.078135075259766</v>
      </c>
      <c r="F59" s="32">
        <f t="shared" si="2"/>
        <v>-37.410274619213197</v>
      </c>
      <c r="G59" s="32">
        <f t="shared" si="3"/>
        <v>1868.007641692416</v>
      </c>
      <c r="H59" s="32">
        <f t="shared" si="4"/>
        <v>105.88635530758393</v>
      </c>
      <c r="I59" s="32">
        <f t="shared" si="5"/>
        <v>11211.920240323907</v>
      </c>
    </row>
    <row r="60" spans="1:9" x14ac:dyDescent="0.2">
      <c r="A60" s="21">
        <v>19932</v>
      </c>
      <c r="B60" s="30">
        <v>1861.9789960000001</v>
      </c>
      <c r="C60" s="21">
        <v>55</v>
      </c>
      <c r="D60" s="32">
        <f t="shared" si="0"/>
        <v>1946.1413987229796</v>
      </c>
      <c r="E60" s="32">
        <f t="shared" si="1"/>
        <v>41.582082788596615</v>
      </c>
      <c r="F60" s="32">
        <f t="shared" si="2"/>
        <v>-51.356129772810476</v>
      </c>
      <c r="G60" s="32">
        <f t="shared" si="3"/>
        <v>2005.4024240384151</v>
      </c>
      <c r="H60" s="32">
        <f t="shared" si="4"/>
        <v>-143.42342803841507</v>
      </c>
      <c r="I60" s="32">
        <f t="shared" si="5"/>
        <v>20570.279710290426</v>
      </c>
    </row>
    <row r="61" spans="1:9" x14ac:dyDescent="0.2">
      <c r="A61" s="21">
        <v>19933</v>
      </c>
      <c r="B61" s="30">
        <v>2140.788994</v>
      </c>
      <c r="C61" s="21">
        <v>56</v>
      </c>
      <c r="D61" s="32">
        <f t="shared" si="0"/>
        <v>2096.2725999836607</v>
      </c>
      <c r="E61" s="32">
        <f t="shared" si="1"/>
        <v>58.74254045460868</v>
      </c>
      <c r="F61" s="32">
        <f t="shared" si="2"/>
        <v>8.1864534788039549</v>
      </c>
      <c r="G61" s="32">
        <f t="shared" si="3"/>
        <v>1981.9606924663367</v>
      </c>
      <c r="H61" s="32">
        <f t="shared" si="4"/>
        <v>158.82830153366331</v>
      </c>
      <c r="I61" s="32">
        <f t="shared" si="5"/>
        <v>25226.429368068275</v>
      </c>
    </row>
    <row r="62" spans="1:9" x14ac:dyDescent="0.2">
      <c r="A62" s="21">
        <v>19934</v>
      </c>
      <c r="B62" s="30">
        <v>2468.8539959999998</v>
      </c>
      <c r="C62" s="21">
        <v>57</v>
      </c>
      <c r="D62" s="32">
        <f t="shared" si="0"/>
        <v>2289.3560909887374</v>
      </c>
      <c r="E62" s="32">
        <f t="shared" si="1"/>
        <v>79.980411633875718</v>
      </c>
      <c r="F62" s="32">
        <f t="shared" si="2"/>
        <v>134.53578266561112</v>
      </c>
      <c r="G62" s="32">
        <f t="shared" si="3"/>
        <v>2272.2872683960727</v>
      </c>
      <c r="H62" s="32">
        <f t="shared" si="4"/>
        <v>196.56672760392712</v>
      </c>
      <c r="I62" s="32">
        <f t="shared" si="5"/>
        <v>38638.478400916487</v>
      </c>
    </row>
    <row r="63" spans="1:9" x14ac:dyDescent="0.2">
      <c r="A63" s="21">
        <v>19941</v>
      </c>
      <c r="B63" s="30">
        <v>2076.6999970000002</v>
      </c>
      <c r="C63" s="21">
        <v>58</v>
      </c>
      <c r="D63" s="32">
        <f t="shared" si="0"/>
        <v>2194.9054842282012</v>
      </c>
      <c r="E63" s="32">
        <f t="shared" si="1"/>
        <v>52.404728395448814</v>
      </c>
      <c r="F63" s="32">
        <f t="shared" si="2"/>
        <v>-59.825754482601219</v>
      </c>
      <c r="G63" s="32">
        <f t="shared" si="3"/>
        <v>2331.9262280033995</v>
      </c>
      <c r="H63" s="32">
        <f t="shared" si="4"/>
        <v>-255.22623100339933</v>
      </c>
      <c r="I63" s="32">
        <f t="shared" si="5"/>
        <v>65140.428992200563</v>
      </c>
    </row>
    <row r="64" spans="1:9" x14ac:dyDescent="0.2">
      <c r="A64" s="21">
        <v>19942</v>
      </c>
      <c r="B64" s="30">
        <v>2149.9079969999998</v>
      </c>
      <c r="C64" s="21">
        <v>59</v>
      </c>
      <c r="D64" s="32">
        <f t="shared" si="0"/>
        <v>2215.8406194848026</v>
      </c>
      <c r="E64" s="32">
        <f t="shared" si="1"/>
        <v>47.429721426924282</v>
      </c>
      <c r="F64" s="32">
        <f t="shared" si="2"/>
        <v>-55.400169862732071</v>
      </c>
      <c r="G64" s="32">
        <f t="shared" si="3"/>
        <v>2195.9540828508393</v>
      </c>
      <c r="H64" s="32">
        <f t="shared" si="4"/>
        <v>-46.046085850839518</v>
      </c>
      <c r="I64" s="32">
        <f t="shared" si="5"/>
        <v>2120.2420221828834</v>
      </c>
    </row>
    <row r="65" spans="1:9" x14ac:dyDescent="0.2">
      <c r="A65" s="21">
        <v>19943</v>
      </c>
      <c r="B65" s="30">
        <v>2493.2859960000001</v>
      </c>
      <c r="C65" s="21">
        <v>60</v>
      </c>
      <c r="D65" s="32">
        <f t="shared" si="0"/>
        <v>2414.8765978165807</v>
      </c>
      <c r="E65" s="32">
        <f t="shared" si="1"/>
        <v>71.397053360507456</v>
      </c>
      <c r="F65" s="32">
        <f t="shared" si="2"/>
        <v>27.668808338020128</v>
      </c>
      <c r="G65" s="32">
        <f t="shared" si="3"/>
        <v>2271.4567943905304</v>
      </c>
      <c r="H65" s="32">
        <f t="shared" si="4"/>
        <v>221.82920160946969</v>
      </c>
      <c r="I65" s="32">
        <f t="shared" si="5"/>
        <v>49208.194686694747</v>
      </c>
    </row>
    <row r="66" spans="1:9" x14ac:dyDescent="0.2">
      <c r="A66" s="21">
        <v>19944</v>
      </c>
      <c r="B66" s="30">
        <v>2832</v>
      </c>
      <c r="C66" s="21">
        <v>61</v>
      </c>
      <c r="D66" s="32">
        <f t="shared" si="0"/>
        <v>2630.6090722867611</v>
      </c>
      <c r="E66" s="32">
        <f t="shared" si="1"/>
        <v>94.214943717632195</v>
      </c>
      <c r="F66" s="32">
        <f t="shared" si="2"/>
        <v>153.08378952378328</v>
      </c>
      <c r="G66" s="32">
        <f t="shared" si="3"/>
        <v>2620.809433842699</v>
      </c>
      <c r="H66" s="32">
        <f t="shared" si="4"/>
        <v>211.19056615730096</v>
      </c>
      <c r="I66" s="32">
        <f t="shared" si="5"/>
        <v>44601.455233841312</v>
      </c>
    </row>
    <row r="67" spans="1:9" x14ac:dyDescent="0.2">
      <c r="A67" s="21">
        <v>19951</v>
      </c>
      <c r="B67" s="30">
        <v>2652</v>
      </c>
      <c r="C67" s="21">
        <v>62</v>
      </c>
      <c r="D67" s="32">
        <f t="shared" si="0"/>
        <v>2715.9405247359236</v>
      </c>
      <c r="E67" s="32">
        <f t="shared" si="1"/>
        <v>92.81055851409721</v>
      </c>
      <c r="F67" s="32">
        <f t="shared" si="2"/>
        <v>-60.967338826245317</v>
      </c>
      <c r="G67" s="32">
        <f t="shared" si="3"/>
        <v>2664.9982615217923</v>
      </c>
      <c r="H67" s="32">
        <f t="shared" si="4"/>
        <v>-12.998261521792301</v>
      </c>
      <c r="I67" s="32">
        <f t="shared" si="5"/>
        <v>168.95480258890632</v>
      </c>
    </row>
    <row r="68" spans="1:9" x14ac:dyDescent="0.2">
      <c r="A68" s="21">
        <v>19952</v>
      </c>
      <c r="B68" s="30">
        <v>2575</v>
      </c>
      <c r="C68" s="21">
        <v>63</v>
      </c>
      <c r="D68" s="32">
        <f t="shared" si="0"/>
        <v>2686.8594918904164</v>
      </c>
      <c r="E68" s="32">
        <f t="shared" si="1"/>
        <v>73.540798217450856</v>
      </c>
      <c r="F68" s="32">
        <f t="shared" si="2"/>
        <v>-71.064003834391343</v>
      </c>
      <c r="G68" s="32">
        <f t="shared" si="3"/>
        <v>2753.3509133872885</v>
      </c>
      <c r="H68" s="32">
        <f t="shared" si="4"/>
        <v>-178.35091338728853</v>
      </c>
      <c r="I68" s="32">
        <f t="shared" si="5"/>
        <v>31809.048306080094</v>
      </c>
    </row>
    <row r="69" spans="1:9" x14ac:dyDescent="0.2">
      <c r="A69" s="21">
        <v>19953</v>
      </c>
      <c r="B69" s="30">
        <v>3003</v>
      </c>
      <c r="C69" s="21">
        <v>64</v>
      </c>
      <c r="D69" s="32">
        <f t="shared" si="0"/>
        <v>2907.2919943622533</v>
      </c>
      <c r="E69" s="32">
        <f t="shared" si="1"/>
        <v>96.762809670210927</v>
      </c>
      <c r="F69" s="32">
        <f t="shared" si="2"/>
        <v>46.545313612832004</v>
      </c>
      <c r="G69" s="32">
        <f t="shared" si="3"/>
        <v>2788.0690984458874</v>
      </c>
      <c r="H69" s="32">
        <f t="shared" si="4"/>
        <v>214.93090155411255</v>
      </c>
      <c r="I69" s="32">
        <f t="shared" si="5"/>
        <v>46195.292442863618</v>
      </c>
    </row>
    <row r="70" spans="1:9" x14ac:dyDescent="0.2">
      <c r="A70" s="21">
        <v>19954</v>
      </c>
      <c r="B70" s="30">
        <v>3148</v>
      </c>
      <c r="C70" s="21">
        <v>65</v>
      </c>
      <c r="D70" s="32">
        <f t="shared" si="0"/>
        <v>2997.8091521868764</v>
      </c>
      <c r="E70" s="32">
        <f t="shared" si="1"/>
        <v>95.775438739875625</v>
      </c>
      <c r="F70" s="32">
        <f t="shared" si="2"/>
        <v>152.28118409002971</v>
      </c>
      <c r="G70" s="32">
        <f t="shared" si="3"/>
        <v>3157.1385935562475</v>
      </c>
      <c r="H70" s="32">
        <f t="shared" si="4"/>
        <v>-9.1385935562475424</v>
      </c>
      <c r="I70" s="32">
        <f t="shared" si="5"/>
        <v>83.513892186289098</v>
      </c>
    </row>
    <row r="71" spans="1:9" x14ac:dyDescent="0.2">
      <c r="A71" s="21">
        <v>19961</v>
      </c>
      <c r="B71" s="30">
        <v>2185</v>
      </c>
      <c r="C71" s="21">
        <v>66</v>
      </c>
      <c r="D71" s="32">
        <f t="shared" si="0"/>
        <v>2514.2917027651315</v>
      </c>
      <c r="E71" s="32">
        <f t="shared" si="1"/>
        <v>4.1954128175476058</v>
      </c>
      <c r="F71" s="32">
        <f t="shared" si="2"/>
        <v>-135.41010817492605</v>
      </c>
      <c r="G71" s="32">
        <f t="shared" si="3"/>
        <v>3032.6172521005064</v>
      </c>
      <c r="H71" s="32">
        <f t="shared" si="4"/>
        <v>-847.61725210050645</v>
      </c>
      <c r="I71" s="32">
        <f t="shared" si="5"/>
        <v>718455.00605841354</v>
      </c>
    </row>
    <row r="72" spans="1:9" x14ac:dyDescent="0.2">
      <c r="A72" s="21">
        <v>19962</v>
      </c>
      <c r="B72" s="30">
        <v>2179</v>
      </c>
      <c r="C72" s="21">
        <v>67</v>
      </c>
      <c r="D72" s="32">
        <f t="shared" si="0"/>
        <v>2335.0368622181368</v>
      </c>
      <c r="E72" s="32">
        <f t="shared" si="1"/>
        <v>-24.806115255580035</v>
      </c>
      <c r="F72" s="32">
        <f t="shared" si="2"/>
        <v>-94.638511958446742</v>
      </c>
      <c r="G72" s="32">
        <f t="shared" si="3"/>
        <v>2447.4231117482877</v>
      </c>
      <c r="H72" s="32">
        <f t="shared" si="4"/>
        <v>-268.42311174828774</v>
      </c>
      <c r="I72" s="32">
        <f t="shared" si="5"/>
        <v>72050.966920633771</v>
      </c>
    </row>
    <row r="73" spans="1:9" x14ac:dyDescent="0.2">
      <c r="A73" s="21">
        <v>19963</v>
      </c>
      <c r="B73" s="30">
        <v>2321</v>
      </c>
      <c r="C73" s="21">
        <v>68</v>
      </c>
      <c r="D73" s="32">
        <f t="shared" si="0"/>
        <v>2285.7800678306685</v>
      </c>
      <c r="E73" s="32">
        <f t="shared" si="1"/>
        <v>-28.67150679494954</v>
      </c>
      <c r="F73" s="32">
        <f t="shared" si="2"/>
        <v>43.403247994160267</v>
      </c>
      <c r="G73" s="32">
        <f t="shared" si="3"/>
        <v>2356.7760605753888</v>
      </c>
      <c r="H73" s="32">
        <f t="shared" si="4"/>
        <v>-35.776060575388783</v>
      </c>
      <c r="I73" s="32">
        <f t="shared" si="5"/>
        <v>1279.9265102938875</v>
      </c>
    </row>
    <row r="74" spans="1:9" x14ac:dyDescent="0.2">
      <c r="A74" s="21">
        <v>19964</v>
      </c>
      <c r="B74" s="30">
        <v>2129</v>
      </c>
      <c r="C74" s="21">
        <v>69</v>
      </c>
      <c r="D74" s="32">
        <f t="shared" si="0"/>
        <v>2065.479869120496</v>
      </c>
      <c r="E74" s="32">
        <f t="shared" si="1"/>
        <v>-58.965958758188073</v>
      </c>
      <c r="F74" s="32">
        <f t="shared" si="2"/>
        <v>127.65569531852888</v>
      </c>
      <c r="G74" s="32">
        <f t="shared" si="3"/>
        <v>2409.389745125749</v>
      </c>
      <c r="H74" s="32">
        <f t="shared" si="4"/>
        <v>-280.38974512574896</v>
      </c>
      <c r="I74" s="32">
        <f t="shared" si="5"/>
        <v>78618.409171682462</v>
      </c>
    </row>
    <row r="75" spans="1:9" x14ac:dyDescent="0.2">
      <c r="A75" s="21">
        <v>19971</v>
      </c>
      <c r="B75" s="30">
        <v>1601</v>
      </c>
      <c r="C75" s="21">
        <v>70</v>
      </c>
      <c r="D75" s="32">
        <f t="shared" si="0"/>
        <v>1821.9150111718864</v>
      </c>
      <c r="E75" s="32">
        <f t="shared" si="1"/>
        <v>-88.149075483031126</v>
      </c>
      <c r="F75" s="32">
        <f t="shared" si="2"/>
        <v>-159.13222449170519</v>
      </c>
      <c r="G75" s="32">
        <f t="shared" si="3"/>
        <v>1871.1038021873819</v>
      </c>
      <c r="H75" s="32">
        <f t="shared" si="4"/>
        <v>-270.10380218738192</v>
      </c>
      <c r="I75" s="32">
        <f t="shared" si="5"/>
        <v>72956.063956080339</v>
      </c>
    </row>
    <row r="76" spans="1:9" x14ac:dyDescent="0.2">
      <c r="A76" s="21">
        <v>19972</v>
      </c>
      <c r="B76" s="30">
        <v>1737</v>
      </c>
      <c r="C76" s="21">
        <v>71</v>
      </c>
      <c r="D76" s="32">
        <f t="shared" si="0"/>
        <v>1800.6556636156147</v>
      </c>
      <c r="E76" s="32">
        <f t="shared" si="1"/>
        <v>-77.5745230542759</v>
      </c>
      <c r="F76" s="32">
        <f t="shared" si="2"/>
        <v>-86.042762399618297</v>
      </c>
      <c r="G76" s="32">
        <f t="shared" si="3"/>
        <v>1639.1274237304085</v>
      </c>
      <c r="H76" s="32">
        <f t="shared" si="4"/>
        <v>97.872576269591491</v>
      </c>
      <c r="I76" s="32">
        <f t="shared" si="5"/>
        <v>9579.0411856470037</v>
      </c>
    </row>
    <row r="77" spans="1:9" x14ac:dyDescent="0.2">
      <c r="A77" s="21">
        <v>19973</v>
      </c>
      <c r="B77" s="30">
        <v>1614</v>
      </c>
      <c r="C77" s="21">
        <v>72</v>
      </c>
      <c r="D77" s="32">
        <f t="shared" si="0"/>
        <v>1618.8676861667134</v>
      </c>
      <c r="E77" s="32">
        <f t="shared" si="1"/>
        <v>-94.049558481005391</v>
      </c>
      <c r="F77" s="32">
        <f t="shared" si="2"/>
        <v>30.011165496568985</v>
      </c>
      <c r="G77" s="32">
        <f t="shared" si="3"/>
        <v>1766.484388555499</v>
      </c>
      <c r="H77" s="32">
        <f t="shared" si="4"/>
        <v>-152.48438855549898</v>
      </c>
      <c r="I77" s="32">
        <f t="shared" si="5"/>
        <v>23251.488753144389</v>
      </c>
    </row>
    <row r="78" spans="1:9" x14ac:dyDescent="0.2">
      <c r="A78" s="21">
        <v>19974</v>
      </c>
      <c r="B78" s="30">
        <v>1578</v>
      </c>
      <c r="C78" s="21">
        <v>73</v>
      </c>
      <c r="D78" s="32">
        <f t="shared" si="0"/>
        <v>1473.9199706299735</v>
      </c>
      <c r="E78" s="32">
        <f t="shared" si="1"/>
        <v>-102.09601414759459</v>
      </c>
      <c r="F78" s="32">
        <f t="shared" si="2"/>
        <v>121.11496291285872</v>
      </c>
      <c r="G78" s="32">
        <f t="shared" si="3"/>
        <v>1652.4738230042369</v>
      </c>
      <c r="H78" s="32">
        <f t="shared" si="4"/>
        <v>-74.47382300423692</v>
      </c>
      <c r="I78" s="32">
        <f t="shared" si="5"/>
        <v>5546.3503128664079</v>
      </c>
    </row>
    <row r="79" spans="1:9" x14ac:dyDescent="0.2">
      <c r="A79" s="21">
        <v>19981</v>
      </c>
      <c r="B79" s="30">
        <v>1405</v>
      </c>
      <c r="C79" s="21">
        <v>74</v>
      </c>
      <c r="D79" s="32">
        <f t="shared" ref="D79:D109" si="6" xml:space="preserve"> $D$3*(B79-F75)+(1-$D$3)*(D78+E78)</f>
        <v>1503.2545187041962</v>
      </c>
      <c r="E79" s="32">
        <f t="shared" ref="E79:E109" si="7">$E$3*(D79-D78)+(1-$E$3)*E78</f>
        <v>-81.318244316071869</v>
      </c>
      <c r="F79" s="32">
        <f t="shared" ref="F79:F109" si="8" xml:space="preserve"> $F$3*(B79-D79)+(1-$F$3)*F75</f>
        <v>-142.24257293755647</v>
      </c>
      <c r="G79" s="32">
        <f t="shared" ref="G79:G109" si="9" xml:space="preserve"> D78+E78+F75</f>
        <v>1212.6917319906738</v>
      </c>
      <c r="H79" s="32">
        <f t="shared" ref="H79:H109" si="10" xml:space="preserve"> B79-G79</f>
        <v>192.30826800932618</v>
      </c>
      <c r="I79" s="32">
        <f t="shared" ref="I79:I109" si="11" xml:space="preserve"> H79^2</f>
        <v>36982.46994474683</v>
      </c>
    </row>
    <row r="80" spans="1:9" x14ac:dyDescent="0.2">
      <c r="A80" s="21">
        <v>19982</v>
      </c>
      <c r="B80" s="30">
        <v>1402</v>
      </c>
      <c r="C80" s="21">
        <v>75</v>
      </c>
      <c r="D80" s="32">
        <f t="shared" si="6"/>
        <v>1467.115886142722</v>
      </c>
      <c r="E80" s="32">
        <f t="shared" si="7"/>
        <v>-74.175829658130468</v>
      </c>
      <c r="F80" s="32">
        <f t="shared" si="8"/>
        <v>-80.236898930823003</v>
      </c>
      <c r="G80" s="32">
        <f t="shared" si="9"/>
        <v>1335.8935119885059</v>
      </c>
      <c r="H80" s="32">
        <f t="shared" si="10"/>
        <v>66.106488011494093</v>
      </c>
      <c r="I80" s="32">
        <f t="shared" si="11"/>
        <v>4370.067757213812</v>
      </c>
    </row>
    <row r="81" spans="1:9" x14ac:dyDescent="0.2">
      <c r="A81" s="21">
        <v>19983</v>
      </c>
      <c r="B81" s="30">
        <v>1556</v>
      </c>
      <c r="C81" s="21">
        <v>76</v>
      </c>
      <c r="D81" s="32">
        <f t="shared" si="6"/>
        <v>1483.8704979001102</v>
      </c>
      <c r="E81" s="32">
        <f t="shared" si="7"/>
        <v>-59.800696884812858</v>
      </c>
      <c r="F81" s="32">
        <f t="shared" si="8"/>
        <v>41.696297517697083</v>
      </c>
      <c r="G81" s="32">
        <f t="shared" si="9"/>
        <v>1422.9512219811606</v>
      </c>
      <c r="H81" s="32">
        <f t="shared" si="10"/>
        <v>133.04877801883936</v>
      </c>
      <c r="I81" s="32">
        <f t="shared" si="11"/>
        <v>17701.977332306389</v>
      </c>
    </row>
    <row r="82" spans="1:9" x14ac:dyDescent="0.2">
      <c r="A82" s="21">
        <v>19984</v>
      </c>
      <c r="B82" s="30">
        <v>1710</v>
      </c>
      <c r="C82" s="21">
        <v>77</v>
      </c>
      <c r="D82" s="32">
        <f t="shared" si="6"/>
        <v>1536.7106113344537</v>
      </c>
      <c r="E82" s="32">
        <f t="shared" si="7"/>
        <v>-41.993386386531128</v>
      </c>
      <c r="F82" s="32">
        <f t="shared" si="8"/>
        <v>135.59001350159994</v>
      </c>
      <c r="G82" s="32">
        <f t="shared" si="9"/>
        <v>1545.1847639281561</v>
      </c>
      <c r="H82" s="32">
        <f t="shared" si="10"/>
        <v>164.81523607184386</v>
      </c>
      <c r="I82" s="32">
        <f t="shared" si="11"/>
        <v>27164.062041417619</v>
      </c>
    </row>
    <row r="83" spans="1:9" x14ac:dyDescent="0.2">
      <c r="A83" s="21">
        <v>19991</v>
      </c>
      <c r="B83" s="30">
        <v>1530</v>
      </c>
      <c r="C83" s="21">
        <v>78</v>
      </c>
      <c r="D83" s="32">
        <f t="shared" si="6"/>
        <v>1616.0445944699122</v>
      </c>
      <c r="E83" s="32">
        <f t="shared" si="7"/>
        <v>-22.812823543488403</v>
      </c>
      <c r="F83" s="32">
        <f t="shared" si="8"/>
        <v>-126.65124501072752</v>
      </c>
      <c r="G83" s="32">
        <f t="shared" si="9"/>
        <v>1352.4746520103663</v>
      </c>
      <c r="H83" s="32">
        <f t="shared" si="10"/>
        <v>177.5253479896337</v>
      </c>
      <c r="I83" s="32">
        <f t="shared" si="11"/>
        <v>31515.249178840542</v>
      </c>
    </row>
    <row r="84" spans="1:9" x14ac:dyDescent="0.2">
      <c r="A84" s="21">
        <v>19992</v>
      </c>
      <c r="B84" s="30">
        <v>1558</v>
      </c>
      <c r="C84" s="21">
        <v>79</v>
      </c>
      <c r="D84" s="32">
        <f t="shared" si="6"/>
        <v>1623.9899350850037</v>
      </c>
      <c r="E84" s="32">
        <f t="shared" si="7"/>
        <v>-17.950285907466053</v>
      </c>
      <c r="F84" s="32">
        <f t="shared" si="8"/>
        <v>-76.28428192681929</v>
      </c>
      <c r="G84" s="32">
        <f t="shared" si="9"/>
        <v>1512.994871995601</v>
      </c>
      <c r="H84" s="32">
        <f t="shared" si="10"/>
        <v>45.005128004399012</v>
      </c>
      <c r="I84" s="32">
        <f t="shared" si="11"/>
        <v>2025.4615466923401</v>
      </c>
    </row>
    <row r="85" spans="1:9" x14ac:dyDescent="0.2">
      <c r="A85" s="21">
        <v>19993</v>
      </c>
      <c r="B85" s="30">
        <v>1336</v>
      </c>
      <c r="C85" s="21">
        <v>80</v>
      </c>
      <c r="D85" s="32">
        <f t="shared" si="6"/>
        <v>1392.9878071375572</v>
      </c>
      <c r="E85" s="32">
        <f t="shared" si="7"/>
        <v>-51.631509370678273</v>
      </c>
      <c r="F85" s="32">
        <f t="shared" si="8"/>
        <v>14.317799593053277</v>
      </c>
      <c r="G85" s="32">
        <f t="shared" si="9"/>
        <v>1647.7359466952348</v>
      </c>
      <c r="H85" s="32">
        <f t="shared" si="10"/>
        <v>-311.73594669523482</v>
      </c>
      <c r="I85" s="32">
        <f t="shared" si="11"/>
        <v>97179.300461974286</v>
      </c>
    </row>
    <row r="86" spans="1:9" x14ac:dyDescent="0.2">
      <c r="A86" s="21">
        <v>19994</v>
      </c>
      <c r="B86" s="30">
        <v>2343</v>
      </c>
      <c r="C86" s="21">
        <v>81</v>
      </c>
      <c r="D86" s="32">
        <f t="shared" si="6"/>
        <v>1933.249326613369</v>
      </c>
      <c r="E86" s="32">
        <f t="shared" si="7"/>
        <v>41.940464379988001</v>
      </c>
      <c r="F86" s="32">
        <f t="shared" si="8"/>
        <v>211.65197995408317</v>
      </c>
      <c r="G86" s="32">
        <f t="shared" si="9"/>
        <v>1476.9463112684789</v>
      </c>
      <c r="H86" s="32">
        <f t="shared" si="10"/>
        <v>866.05368873152111</v>
      </c>
      <c r="I86" s="32">
        <f t="shared" si="11"/>
        <v>750048.99176547443</v>
      </c>
    </row>
    <row r="87" spans="1:9" x14ac:dyDescent="0.2">
      <c r="A87" s="21">
        <v>20001</v>
      </c>
      <c r="B87" s="30">
        <v>1945</v>
      </c>
      <c r="C87" s="21">
        <v>82</v>
      </c>
      <c r="D87" s="32">
        <f t="shared" si="6"/>
        <v>2041.1151059341696</v>
      </c>
      <c r="E87" s="32">
        <f t="shared" si="7"/>
        <v>52.362553403688963</v>
      </c>
      <c r="F87" s="32">
        <f t="shared" si="8"/>
        <v>-118.17942856921651</v>
      </c>
      <c r="G87" s="32">
        <f t="shared" si="9"/>
        <v>1848.5385459826296</v>
      </c>
      <c r="H87" s="32">
        <f t="shared" si="10"/>
        <v>96.461454017370443</v>
      </c>
      <c r="I87" s="32">
        <f t="shared" si="11"/>
        <v>9304.8121111452729</v>
      </c>
    </row>
    <row r="88" spans="1:9" x14ac:dyDescent="0.2">
      <c r="A88" s="21">
        <v>20002</v>
      </c>
      <c r="B88" s="30">
        <v>1825</v>
      </c>
      <c r="C88" s="21">
        <v>83</v>
      </c>
      <c r="D88" s="32">
        <f t="shared" si="6"/>
        <v>1962.1256175877982</v>
      </c>
      <c r="E88" s="32">
        <f t="shared" si="7"/>
        <v>31.597196821121813</v>
      </c>
      <c r="F88" s="32">
        <f t="shared" si="8"/>
        <v>-93.16384310788105</v>
      </c>
      <c r="G88" s="32">
        <f t="shared" si="9"/>
        <v>2017.1933774110394</v>
      </c>
      <c r="H88" s="32">
        <f t="shared" si="10"/>
        <v>-192.19337741103936</v>
      </c>
      <c r="I88" s="32">
        <f t="shared" si="11"/>
        <v>36938.294320662215</v>
      </c>
    </row>
    <row r="89" spans="1:9" x14ac:dyDescent="0.2">
      <c r="A89" s="21">
        <v>20003</v>
      </c>
      <c r="B89" s="30">
        <v>1870</v>
      </c>
      <c r="C89" s="21">
        <v>84</v>
      </c>
      <c r="D89" s="32">
        <f t="shared" si="6"/>
        <v>1899.3807681956787</v>
      </c>
      <c r="E89" s="32">
        <f t="shared" si="7"/>
        <v>16.682725723103395</v>
      </c>
      <c r="F89" s="32">
        <f t="shared" si="8"/>
        <v>2.1942549584513333</v>
      </c>
      <c r="G89" s="32">
        <f t="shared" si="9"/>
        <v>2008.0406140019732</v>
      </c>
      <c r="H89" s="32">
        <f t="shared" si="10"/>
        <v>-138.04061400197315</v>
      </c>
      <c r="I89" s="32">
        <f t="shared" si="11"/>
        <v>19055.211114041747</v>
      </c>
    </row>
    <row r="90" spans="1:9" x14ac:dyDescent="0.2">
      <c r="A90" s="21">
        <v>20004</v>
      </c>
      <c r="B90" s="30">
        <v>1007</v>
      </c>
      <c r="C90" s="21">
        <v>85</v>
      </c>
      <c r="D90" s="32">
        <f t="shared" si="6"/>
        <v>1150.1252097954084</v>
      </c>
      <c r="E90" s="32">
        <f t="shared" si="7"/>
        <v>-104.40394623229598</v>
      </c>
      <c r="F90" s="32">
        <f t="shared" si="8"/>
        <v>113.22410661825054</v>
      </c>
      <c r="G90" s="32">
        <f t="shared" si="9"/>
        <v>2127.7154738728655</v>
      </c>
      <c r="H90" s="32">
        <f t="shared" si="10"/>
        <v>-1120.7154738728655</v>
      </c>
      <c r="I90" s="32">
        <f t="shared" si="11"/>
        <v>1256003.1733780813</v>
      </c>
    </row>
    <row r="91" spans="1:9" x14ac:dyDescent="0.2">
      <c r="A91" s="21">
        <v>20011</v>
      </c>
      <c r="B91" s="30">
        <v>1431</v>
      </c>
      <c r="C91" s="21">
        <v>86</v>
      </c>
      <c r="D91" s="32">
        <f t="shared" si="6"/>
        <v>1389.8031398488881</v>
      </c>
      <c r="E91" s="32">
        <f t="shared" si="7"/>
        <v>-50.00827213787634</v>
      </c>
      <c r="F91" s="32">
        <f t="shared" si="8"/>
        <v>-73.962749447381711</v>
      </c>
      <c r="G91" s="32">
        <f t="shared" si="9"/>
        <v>927.54183499389592</v>
      </c>
      <c r="H91" s="32">
        <f t="shared" si="10"/>
        <v>503.45816500610408</v>
      </c>
      <c r="I91" s="32">
        <f t="shared" si="11"/>
        <v>253470.12391131354</v>
      </c>
    </row>
    <row r="92" spans="1:9" x14ac:dyDescent="0.2">
      <c r="A92" s="21">
        <v>20012</v>
      </c>
      <c r="B92" s="30">
        <v>1475</v>
      </c>
      <c r="C92" s="21">
        <v>87</v>
      </c>
      <c r="D92" s="32">
        <f t="shared" si="6"/>
        <v>1495.8706471932301</v>
      </c>
      <c r="E92" s="32">
        <f t="shared" si="7"/>
        <v>-25.334356364131693</v>
      </c>
      <c r="F92" s="32">
        <f t="shared" si="8"/>
        <v>-73.107126565438804</v>
      </c>
      <c r="G92" s="32">
        <f t="shared" si="9"/>
        <v>1246.6310246031308</v>
      </c>
      <c r="H92" s="32">
        <f t="shared" si="10"/>
        <v>228.36897539686925</v>
      </c>
      <c r="I92" s="32">
        <f t="shared" si="11"/>
        <v>52152.388923815874</v>
      </c>
    </row>
    <row r="93" spans="1:9" x14ac:dyDescent="0.2">
      <c r="A93" s="21">
        <v>20013</v>
      </c>
      <c r="B93" s="30">
        <v>1450</v>
      </c>
      <c r="C93" s="21">
        <v>88</v>
      </c>
      <c r="D93" s="32">
        <f t="shared" si="6"/>
        <v>1455.0013975902827</v>
      </c>
      <c r="E93" s="32">
        <f t="shared" si="7"/>
        <v>-27.79025726432436</v>
      </c>
      <c r="F93" s="32">
        <f t="shared" si="8"/>
        <v>0.19792374523112266</v>
      </c>
      <c r="G93" s="32">
        <f t="shared" si="9"/>
        <v>1472.7305457875498</v>
      </c>
      <c r="H93" s="32">
        <f t="shared" si="10"/>
        <v>-22.730545787549772</v>
      </c>
      <c r="I93" s="32">
        <f t="shared" si="11"/>
        <v>516.67771179989666</v>
      </c>
    </row>
    <row r="94" spans="1:9" x14ac:dyDescent="0.2">
      <c r="A94" s="21">
        <v>20014</v>
      </c>
      <c r="B94" s="30">
        <v>1375</v>
      </c>
      <c r="C94" s="21">
        <v>89</v>
      </c>
      <c r="D94" s="32">
        <f t="shared" si="6"/>
        <v>1314.146591712125</v>
      </c>
      <c r="E94" s="32">
        <f t="shared" si="7"/>
        <v>-45.664556266701076</v>
      </c>
      <c r="F94" s="32">
        <f t="shared" si="8"/>
        <v>98.694603001033585</v>
      </c>
      <c r="G94" s="32">
        <f t="shared" si="9"/>
        <v>1540.435246944209</v>
      </c>
      <c r="H94" s="32">
        <f t="shared" si="10"/>
        <v>-165.43524694420898</v>
      </c>
      <c r="I94" s="32">
        <f t="shared" si="11"/>
        <v>27368.820931491409</v>
      </c>
    </row>
    <row r="95" spans="1:9" x14ac:dyDescent="0.2">
      <c r="A95" s="21">
        <v>20021</v>
      </c>
      <c r="B95" s="30">
        <v>1495</v>
      </c>
      <c r="C95" s="21">
        <v>90</v>
      </c>
      <c r="D95" s="32">
        <f t="shared" si="6"/>
        <v>1473.8416363970334</v>
      </c>
      <c r="E95" s="32">
        <f t="shared" si="7"/>
        <v>-13.199394061394838</v>
      </c>
      <c r="F95" s="32">
        <f t="shared" si="8"/>
        <v>-47.572752746934277</v>
      </c>
      <c r="G95" s="32">
        <f t="shared" si="9"/>
        <v>1194.5192859980423</v>
      </c>
      <c r="H95" s="32">
        <f t="shared" si="10"/>
        <v>300.48071400195772</v>
      </c>
      <c r="I95" s="32">
        <f t="shared" si="11"/>
        <v>90288.659487126308</v>
      </c>
    </row>
    <row r="96" spans="1:9" x14ac:dyDescent="0.2">
      <c r="A96" s="21">
        <v>20022</v>
      </c>
      <c r="B96" s="30">
        <v>1429</v>
      </c>
      <c r="C96" s="21">
        <v>91</v>
      </c>
      <c r="D96" s="32">
        <f t="shared" si="6"/>
        <v>1488.9808733430218</v>
      </c>
      <c r="E96" s="32">
        <f t="shared" si="7"/>
        <v>-8.719358805834478</v>
      </c>
      <c r="F96" s="32">
        <f t="shared" si="8"/>
        <v>-69.465434746237008</v>
      </c>
      <c r="G96" s="32">
        <f t="shared" si="9"/>
        <v>1387.5351157701998</v>
      </c>
      <c r="H96" s="32">
        <f t="shared" si="10"/>
        <v>41.464884229800191</v>
      </c>
      <c r="I96" s="32">
        <f t="shared" si="11"/>
        <v>1719.3366241907327</v>
      </c>
    </row>
    <row r="97" spans="1:9" x14ac:dyDescent="0.2">
      <c r="A97" s="21">
        <v>20023</v>
      </c>
      <c r="B97" s="30">
        <v>1443</v>
      </c>
      <c r="C97" s="21">
        <v>92</v>
      </c>
      <c r="D97" s="32">
        <f t="shared" si="6"/>
        <v>1454.6603530014131</v>
      </c>
      <c r="E97" s="32">
        <f t="shared" si="7"/>
        <v>-12.766629340310274</v>
      </c>
      <c r="F97" s="32">
        <f t="shared" si="8"/>
        <v>-3.091986077957054</v>
      </c>
      <c r="G97" s="32">
        <f t="shared" si="9"/>
        <v>1480.4594382824184</v>
      </c>
      <c r="H97" s="32">
        <f t="shared" si="10"/>
        <v>-37.459438282418432</v>
      </c>
      <c r="I97" s="32">
        <f t="shared" si="11"/>
        <v>1403.2095164343157</v>
      </c>
    </row>
    <row r="98" spans="1:9" x14ac:dyDescent="0.2">
      <c r="A98" s="21">
        <v>20024</v>
      </c>
      <c r="B98" s="30">
        <v>1472</v>
      </c>
      <c r="C98" s="21">
        <v>93</v>
      </c>
      <c r="D98" s="32">
        <f t="shared" si="6"/>
        <v>1395.0179318484434</v>
      </c>
      <c r="E98" s="32">
        <f t="shared" si="7"/>
        <v>-20.177191971169478</v>
      </c>
      <c r="F98" s="32">
        <f t="shared" si="8"/>
        <v>92.670769756643807</v>
      </c>
      <c r="G98" s="32">
        <f t="shared" si="9"/>
        <v>1540.5883266621363</v>
      </c>
      <c r="H98" s="32">
        <f t="shared" si="10"/>
        <v>-68.588326662136296</v>
      </c>
      <c r="I98" s="32">
        <f t="shared" si="11"/>
        <v>4704.358554311917</v>
      </c>
    </row>
    <row r="99" spans="1:9" x14ac:dyDescent="0.2">
      <c r="A99" s="21">
        <v>20031</v>
      </c>
      <c r="B99" s="30">
        <v>1475</v>
      </c>
      <c r="C99" s="21">
        <v>94</v>
      </c>
      <c r="D99" s="32">
        <f t="shared" si="6"/>
        <v>1475.8062454720653</v>
      </c>
      <c r="E99" s="32">
        <f t="shared" si="7"/>
        <v>-4.2156226017001419</v>
      </c>
      <c r="F99" s="32">
        <f t="shared" si="8"/>
        <v>-34.598052040667405</v>
      </c>
      <c r="G99" s="32">
        <f t="shared" si="9"/>
        <v>1327.2679871303394</v>
      </c>
      <c r="H99" s="32">
        <f t="shared" si="10"/>
        <v>147.73201286966059</v>
      </c>
      <c r="I99" s="32">
        <f t="shared" si="11"/>
        <v>21824.747626521563</v>
      </c>
    </row>
    <row r="100" spans="1:9" x14ac:dyDescent="0.2">
      <c r="A100" s="21">
        <v>20032</v>
      </c>
      <c r="B100" s="30">
        <v>1545</v>
      </c>
      <c r="C100" s="21">
        <v>95</v>
      </c>
      <c r="D100" s="32">
        <f t="shared" si="6"/>
        <v>1569.2365381841651</v>
      </c>
      <c r="E100" s="32">
        <f t="shared" si="7"/>
        <v>11.221154956584579</v>
      </c>
      <c r="F100" s="32">
        <f t="shared" si="8"/>
        <v>-56.917322210945485</v>
      </c>
      <c r="G100" s="32">
        <f t="shared" si="9"/>
        <v>1402.1251881241283</v>
      </c>
      <c r="H100" s="32">
        <f t="shared" si="10"/>
        <v>142.87481187587173</v>
      </c>
      <c r="I100" s="32">
        <f t="shared" si="11"/>
        <v>20413.211868565737</v>
      </c>
    </row>
    <row r="101" spans="1:9" x14ac:dyDescent="0.2">
      <c r="A101" s="21">
        <v>20033</v>
      </c>
      <c r="B101" s="30">
        <v>1715</v>
      </c>
      <c r="C101" s="21">
        <v>96</v>
      </c>
      <c r="D101" s="32">
        <f t="shared" si="6"/>
        <v>1674.5220445541906</v>
      </c>
      <c r="E101" s="32">
        <f t="shared" si="7"/>
        <v>26.091725469106581</v>
      </c>
      <c r="F101" s="32">
        <f t="shared" si="8"/>
        <v>8.9958730332192438</v>
      </c>
      <c r="G101" s="32">
        <f t="shared" si="9"/>
        <v>1577.3657070627926</v>
      </c>
      <c r="H101" s="32">
        <f t="shared" si="10"/>
        <v>137.63429293720742</v>
      </c>
      <c r="I101" s="32">
        <f t="shared" si="11"/>
        <v>18943.198592325025</v>
      </c>
    </row>
    <row r="102" spans="1:9" x14ac:dyDescent="0.2">
      <c r="A102" s="21">
        <v>20034</v>
      </c>
      <c r="B102" s="30">
        <v>2006</v>
      </c>
      <c r="C102" s="21">
        <v>97</v>
      </c>
      <c r="D102" s="32">
        <f t="shared" si="6"/>
        <v>1845.9913599698675</v>
      </c>
      <c r="E102" s="32">
        <f t="shared" si="7"/>
        <v>49.074371601848355</v>
      </c>
      <c r="F102" s="32">
        <f t="shared" si="8"/>
        <v>111.3527018466512</v>
      </c>
      <c r="G102" s="32">
        <f t="shared" si="9"/>
        <v>1793.284539779941</v>
      </c>
      <c r="H102" s="32">
        <f t="shared" si="10"/>
        <v>212.71546022005896</v>
      </c>
      <c r="I102" s="32">
        <f t="shared" si="11"/>
        <v>45247.867016631484</v>
      </c>
    </row>
    <row r="103" spans="1:9" x14ac:dyDescent="0.2">
      <c r="A103" s="21">
        <v>20041</v>
      </c>
      <c r="B103" s="30">
        <v>1909</v>
      </c>
      <c r="C103" s="21">
        <v>98</v>
      </c>
      <c r="D103" s="32">
        <f t="shared" si="6"/>
        <v>1928.2345091349061</v>
      </c>
      <c r="E103" s="32">
        <f t="shared" si="7"/>
        <v>54.318001501550178</v>
      </c>
      <c r="F103" s="32">
        <f t="shared" si="8"/>
        <v>-30.335656095241305</v>
      </c>
      <c r="G103" s="32">
        <f t="shared" si="9"/>
        <v>1860.4676795310484</v>
      </c>
      <c r="H103" s="32">
        <f t="shared" si="10"/>
        <v>48.532320468951639</v>
      </c>
      <c r="I103" s="32">
        <f t="shared" si="11"/>
        <v>2355.386130101022</v>
      </c>
    </row>
    <row r="104" spans="1:9" x14ac:dyDescent="0.2">
      <c r="A104" s="21">
        <v>20042</v>
      </c>
      <c r="B104" s="30">
        <v>2014</v>
      </c>
      <c r="C104" s="21">
        <v>99</v>
      </c>
      <c r="D104" s="32">
        <f t="shared" si="6"/>
        <v>2042.9442815471946</v>
      </c>
      <c r="E104" s="32">
        <f t="shared" si="7"/>
        <v>63.865296244028812</v>
      </c>
      <c r="F104" s="32">
        <f t="shared" si="8"/>
        <v>-49.156600882683385</v>
      </c>
      <c r="G104" s="32">
        <f t="shared" si="9"/>
        <v>1925.6351884255109</v>
      </c>
      <c r="H104" s="32">
        <f t="shared" si="10"/>
        <v>88.364811574489067</v>
      </c>
      <c r="I104" s="32">
        <f t="shared" si="11"/>
        <v>7808.3399245949568</v>
      </c>
    </row>
    <row r="105" spans="1:9" x14ac:dyDescent="0.2">
      <c r="A105" s="21">
        <v>20043</v>
      </c>
      <c r="B105" s="30">
        <v>2350</v>
      </c>
      <c r="C105" s="21">
        <v>100</v>
      </c>
      <c r="D105" s="32">
        <f t="shared" si="6"/>
        <v>2266.8667692268818</v>
      </c>
      <c r="E105" s="32">
        <f t="shared" si="7"/>
        <v>89.168630775287681</v>
      </c>
      <c r="F105" s="32">
        <f t="shared" si="8"/>
        <v>29.56422598237199</v>
      </c>
      <c r="G105" s="32">
        <f t="shared" si="9"/>
        <v>2115.8054508244427</v>
      </c>
      <c r="H105" s="32">
        <f t="shared" si="10"/>
        <v>234.19454917555731</v>
      </c>
      <c r="I105" s="32">
        <f t="shared" si="11"/>
        <v>54847.086863542536</v>
      </c>
    </row>
    <row r="106" spans="1:9" x14ac:dyDescent="0.2">
      <c r="A106" s="21">
        <v>20044</v>
      </c>
      <c r="B106" s="30">
        <v>3490</v>
      </c>
      <c r="C106" s="21">
        <v>101</v>
      </c>
      <c r="D106" s="32">
        <f t="shared" si="6"/>
        <v>3054.926082654521</v>
      </c>
      <c r="E106" s="32">
        <f t="shared" si="7"/>
        <v>199.6557921787242</v>
      </c>
      <c r="F106" s="32">
        <f t="shared" si="8"/>
        <v>201.16453788306328</v>
      </c>
      <c r="G106" s="32">
        <f t="shared" si="9"/>
        <v>2467.3881018488205</v>
      </c>
      <c r="H106" s="32">
        <f t="shared" si="10"/>
        <v>1022.6118981511795</v>
      </c>
      <c r="I106" s="32">
        <f t="shared" si="11"/>
        <v>1045735.0942403583</v>
      </c>
    </row>
    <row r="107" spans="1:9" x14ac:dyDescent="0.2">
      <c r="A107" s="21">
        <v>20051</v>
      </c>
      <c r="B107" s="30">
        <v>3243</v>
      </c>
      <c r="C107" s="21">
        <v>102</v>
      </c>
      <c r="D107" s="32">
        <f t="shared" si="6"/>
        <v>3267.3989005418307</v>
      </c>
      <c r="E107" s="32">
        <f t="shared" si="7"/>
        <v>201.68202721565757</v>
      </c>
      <c r="F107" s="32">
        <f t="shared" si="8"/>
        <v>-28.688587905627692</v>
      </c>
      <c r="G107" s="32">
        <f t="shared" si="9"/>
        <v>3224.2462187380042</v>
      </c>
      <c r="H107" s="32">
        <f t="shared" si="10"/>
        <v>18.753781261995755</v>
      </c>
      <c r="I107" s="32">
        <f t="shared" si="11"/>
        <v>351.70431162278311</v>
      </c>
    </row>
    <row r="108" spans="1:9" x14ac:dyDescent="0.2">
      <c r="A108" s="21">
        <v>20052</v>
      </c>
      <c r="B108" s="30">
        <v>3520</v>
      </c>
      <c r="C108" s="21">
        <v>103</v>
      </c>
      <c r="D108" s="32">
        <f t="shared" si="6"/>
        <v>3537.4763333202554</v>
      </c>
      <c r="E108" s="32">
        <f t="shared" si="7"/>
        <v>212.49461121661776</v>
      </c>
      <c r="F108" s="32">
        <f t="shared" si="8"/>
        <v>-40.367362304290779</v>
      </c>
      <c r="G108" s="32">
        <f t="shared" si="9"/>
        <v>3419.9243268748046</v>
      </c>
      <c r="H108" s="32">
        <f t="shared" si="10"/>
        <v>100.07567312519541</v>
      </c>
      <c r="I108" s="32">
        <f t="shared" si="11"/>
        <v>10015.140351460959</v>
      </c>
    </row>
    <row r="109" spans="1:9" x14ac:dyDescent="0.2">
      <c r="A109" s="21">
        <v>20053</v>
      </c>
      <c r="B109" s="30">
        <v>3678</v>
      </c>
      <c r="C109" s="21">
        <v>104</v>
      </c>
      <c r="D109" s="32">
        <f t="shared" si="6"/>
        <v>3680.5780646322746</v>
      </c>
      <c r="E109" s="32">
        <f t="shared" si="7"/>
        <v>201.52433716292506</v>
      </c>
      <c r="F109" s="32">
        <f t="shared" si="8"/>
        <v>20.646805695076047</v>
      </c>
      <c r="G109" s="32">
        <f t="shared" si="9"/>
        <v>3779.5351705192452</v>
      </c>
      <c r="H109" s="32">
        <f t="shared" si="10"/>
        <v>-101.53517051924518</v>
      </c>
      <c r="I109" s="32">
        <f t="shared" si="11"/>
        <v>10309.390852372197</v>
      </c>
    </row>
    <row r="110" spans="1:9" x14ac:dyDescent="0.2">
      <c r="A110" s="33"/>
      <c r="B110" s="33"/>
      <c r="C110" s="33"/>
      <c r="D110" s="33"/>
      <c r="E110" s="33"/>
      <c r="F110" s="33"/>
      <c r="G110" s="33"/>
      <c r="H110" s="33"/>
      <c r="I110" s="33"/>
    </row>
    <row r="111" spans="1:9" x14ac:dyDescent="0.2">
      <c r="A111" s="33"/>
      <c r="B111" s="33"/>
      <c r="C111" s="33"/>
      <c r="D111" s="33"/>
      <c r="E111" s="33"/>
      <c r="F111" s="33"/>
      <c r="G111" s="33"/>
      <c r="H111" s="33"/>
      <c r="I111" s="33"/>
    </row>
    <row r="112" spans="1:9" x14ac:dyDescent="0.2">
      <c r="A112" s="33"/>
      <c r="B112" s="33"/>
      <c r="C112" s="33"/>
      <c r="D112" s="33"/>
      <c r="E112" s="33"/>
      <c r="F112" s="33"/>
      <c r="G112" s="33"/>
      <c r="H112" s="33"/>
      <c r="I112" s="33"/>
    </row>
  </sheetData>
  <pageMargins left="0.7" right="0.7" top="0.75" bottom="0.75" header="0.3" footer="0.3"/>
  <ignoredErrors>
    <ignoredError sqref="D13:E13 F9:F13" calculatedColumn="1"/>
  </ignoredErrors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6C13-DDB6-1144-9DDA-03C09A41D302}">
  <dimension ref="A1:K109"/>
  <sheetViews>
    <sheetView tabSelected="1" workbookViewId="0">
      <selection activeCell="N7" sqref="N7"/>
    </sheetView>
  </sheetViews>
  <sheetFormatPr baseColWidth="10" defaultRowHeight="15" x14ac:dyDescent="0.2"/>
  <cols>
    <col min="1" max="1" width="21.83203125" style="38" customWidth="1"/>
    <col min="2" max="2" width="22.6640625" style="38" customWidth="1"/>
    <col min="3" max="5" width="10.83203125" style="38"/>
    <col min="6" max="6" width="14.5" style="38" customWidth="1"/>
    <col min="7" max="7" width="14.6640625" style="38" customWidth="1"/>
    <col min="8" max="8" width="10.83203125" style="38"/>
    <col min="9" max="9" width="16.1640625" style="38" customWidth="1"/>
    <col min="10" max="10" width="14" style="38" customWidth="1"/>
    <col min="11" max="11" width="21.6640625" style="38" customWidth="1"/>
    <col min="12" max="16384" width="10.83203125" style="38"/>
  </cols>
  <sheetData>
    <row r="1" spans="1:11" ht="43" customHeight="1" x14ac:dyDescent="0.2">
      <c r="A1" s="54" t="s">
        <v>38</v>
      </c>
    </row>
    <row r="2" spans="1:11" ht="19" x14ac:dyDescent="0.2">
      <c r="B2" s="23" t="s">
        <v>32</v>
      </c>
      <c r="C2" s="23" t="s">
        <v>40</v>
      </c>
      <c r="D2" s="23" t="s">
        <v>41</v>
      </c>
      <c r="E2" s="23" t="s">
        <v>42</v>
      </c>
      <c r="F2" s="23" t="s">
        <v>43</v>
      </c>
    </row>
    <row r="3" spans="1:11" ht="19" x14ac:dyDescent="0.2">
      <c r="B3" s="43">
        <v>-4.7274063039809917</v>
      </c>
      <c r="C3" s="43">
        <v>13.603562494901539</v>
      </c>
      <c r="D3" s="43">
        <v>0.68343687758366967</v>
      </c>
      <c r="E3" s="44">
        <v>0.15808933234612321</v>
      </c>
      <c r="F3" s="44">
        <v>0.2774357432768792</v>
      </c>
    </row>
    <row r="5" spans="1:11" ht="21" x14ac:dyDescent="0.2">
      <c r="A5" s="39" t="s">
        <v>1</v>
      </c>
      <c r="B5" s="39" t="s">
        <v>26</v>
      </c>
      <c r="C5" s="45" t="s">
        <v>0</v>
      </c>
      <c r="D5" s="39" t="s">
        <v>36</v>
      </c>
      <c r="E5" s="39" t="s">
        <v>44</v>
      </c>
      <c r="F5" s="39" t="s">
        <v>37</v>
      </c>
      <c r="G5" s="39" t="s">
        <v>34</v>
      </c>
      <c r="I5" s="40" t="s">
        <v>45</v>
      </c>
      <c r="J5" s="40" t="s">
        <v>46</v>
      </c>
      <c r="K5" s="40" t="s">
        <v>34</v>
      </c>
    </row>
    <row r="6" spans="1:11" ht="21" x14ac:dyDescent="0.2">
      <c r="A6" s="46">
        <v>19794</v>
      </c>
      <c r="B6" s="47">
        <v>19.539999959999999</v>
      </c>
      <c r="C6" s="46">
        <v>1</v>
      </c>
      <c r="D6" s="48"/>
      <c r="E6" s="48"/>
      <c r="F6" s="48"/>
      <c r="G6" s="48"/>
      <c r="I6" s="41">
        <v>1</v>
      </c>
      <c r="J6" s="41">
        <v>20054</v>
      </c>
      <c r="K6" s="42">
        <f xml:space="preserve"> $D$109+I6*$E$109+F106</f>
        <v>4083.2669396794295</v>
      </c>
    </row>
    <row r="7" spans="1:11" ht="21" x14ac:dyDescent="0.2">
      <c r="A7" s="46">
        <v>19801</v>
      </c>
      <c r="B7" s="47">
        <v>23.54999995</v>
      </c>
      <c r="C7" s="46">
        <v>2</v>
      </c>
      <c r="D7" s="48"/>
      <c r="E7" s="48"/>
      <c r="F7" s="48"/>
      <c r="G7" s="48"/>
      <c r="I7" s="41">
        <v>2</v>
      </c>
      <c r="J7" s="41">
        <v>20061</v>
      </c>
      <c r="K7" s="42">
        <f t="shared" ref="K7:K9" si="0" xml:space="preserve"> $D$109+I7*$E$109+F107</f>
        <v>4054.9381510521062</v>
      </c>
    </row>
    <row r="8" spans="1:11" ht="21" x14ac:dyDescent="0.2">
      <c r="A8" s="46">
        <v>19802</v>
      </c>
      <c r="B8" s="47">
        <v>32.568999890000001</v>
      </c>
      <c r="C8" s="46">
        <v>3</v>
      </c>
      <c r="D8" s="48"/>
      <c r="E8" s="48"/>
      <c r="F8" s="48"/>
      <c r="G8" s="48"/>
      <c r="I8" s="41">
        <v>3</v>
      </c>
      <c r="J8" s="41">
        <v>20062</v>
      </c>
      <c r="K8" s="42">
        <f t="shared" si="0"/>
        <v>4244.7837138153418</v>
      </c>
    </row>
    <row r="9" spans="1:11" ht="21" x14ac:dyDescent="0.2">
      <c r="A9" s="46">
        <v>19803</v>
      </c>
      <c r="B9" s="47">
        <v>41.466999889999997</v>
      </c>
      <c r="C9" s="46">
        <v>4</v>
      </c>
      <c r="D9" s="48"/>
      <c r="E9" s="48"/>
      <c r="F9" s="47">
        <v>-7.3214687027609697</v>
      </c>
      <c r="G9" s="48"/>
      <c r="I9" s="41">
        <v>4</v>
      </c>
      <c r="J9" s="41">
        <v>20063</v>
      </c>
      <c r="K9" s="42">
        <f t="shared" si="0"/>
        <v>4507.3222189793742</v>
      </c>
    </row>
    <row r="10" spans="1:11" ht="16" x14ac:dyDescent="0.2">
      <c r="A10" s="46">
        <v>19804</v>
      </c>
      <c r="B10" s="47">
        <v>67.620999810000001</v>
      </c>
      <c r="C10" s="46">
        <v>5</v>
      </c>
      <c r="D10" s="48"/>
      <c r="E10" s="48"/>
      <c r="F10" s="47">
        <v>7.4972187189926469</v>
      </c>
      <c r="G10" s="48"/>
    </row>
    <row r="11" spans="1:11" ht="16" x14ac:dyDescent="0.2">
      <c r="A11" s="46">
        <v>19811</v>
      </c>
      <c r="B11" s="47">
        <v>78.764999869999997</v>
      </c>
      <c r="C11" s="46">
        <v>6</v>
      </c>
      <c r="D11" s="48"/>
      <c r="E11" s="48"/>
      <c r="F11" s="47">
        <v>1.4706562542671631</v>
      </c>
      <c r="G11" s="48"/>
    </row>
    <row r="12" spans="1:11" ht="16" x14ac:dyDescent="0.2">
      <c r="A12" s="46">
        <v>19812</v>
      </c>
      <c r="B12" s="47">
        <v>90.718999859999997</v>
      </c>
      <c r="C12" s="46">
        <v>7</v>
      </c>
      <c r="D12" s="48"/>
      <c r="E12" s="48"/>
      <c r="F12" s="47">
        <v>-1.6464062704988405</v>
      </c>
      <c r="G12" s="48"/>
    </row>
    <row r="13" spans="1:11" ht="16" x14ac:dyDescent="0.2">
      <c r="A13" s="46">
        <v>19813</v>
      </c>
      <c r="B13" s="47">
        <v>97.677999970000002</v>
      </c>
      <c r="C13" s="46">
        <v>8</v>
      </c>
      <c r="D13" s="48">
        <f xml:space="preserve"> B13-F9</f>
        <v>104.99946867276097</v>
      </c>
      <c r="E13" s="48">
        <f xml:space="preserve"> C3</f>
        <v>13.603562494901539</v>
      </c>
      <c r="F13" s="48">
        <f xml:space="preserve"> -7.32146870276097</f>
        <v>-7.3214687027609697</v>
      </c>
      <c r="G13" s="48"/>
    </row>
    <row r="14" spans="1:11" ht="16" x14ac:dyDescent="0.2">
      <c r="A14" s="46">
        <v>19814</v>
      </c>
      <c r="B14" s="47">
        <v>133.553</v>
      </c>
      <c r="C14" s="46">
        <v>9</v>
      </c>
      <c r="D14" s="48">
        <f xml:space="preserve"> $D$3*(B14-F10)+(1-$D$3)*(D13+E13)</f>
        <v>123.69651543453824</v>
      </c>
      <c r="E14" s="48">
        <f>$E$3*(D14-D13)+(1-$E$3)*E13</f>
        <v>14.408788021967407</v>
      </c>
      <c r="F14" s="48">
        <f xml:space="preserve"> $F$3*(B14-D14)+(1-$F$3)*F10</f>
        <v>8.1517633926955604</v>
      </c>
      <c r="G14" s="48">
        <f xml:space="preserve"> D13+E13+F10</f>
        <v>126.10024988665515</v>
      </c>
    </row>
    <row r="15" spans="1:11" ht="16" x14ac:dyDescent="0.2">
      <c r="A15" s="46">
        <v>19821</v>
      </c>
      <c r="B15" s="47">
        <v>131.0189996</v>
      </c>
      <c r="C15" s="46">
        <v>10</v>
      </c>
      <c r="D15" s="48">
        <f t="shared" ref="D15:D78" si="1" xml:space="preserve"> $D$3*(B15-F11)+(1-$D$3)*(D14+E14)</f>
        <v>132.25716135679107</v>
      </c>
      <c r="E15" s="48">
        <f t="shared" ref="E15:E78" si="2">$E$3*(D15-D14)+(1-$E$3)*E14</f>
        <v>13.484259141958274</v>
      </c>
      <c r="F15" s="48">
        <f t="shared" ref="F15:F78" si="3" xml:space="preserve"> $F$3*(B15-D15)+(1-$F$3)*F11</f>
        <v>0.7191333159674238</v>
      </c>
      <c r="G15" s="48">
        <f t="shared" ref="G15:G78" si="4" xml:space="preserve"> D14+E14+F11</f>
        <v>139.57595971077282</v>
      </c>
    </row>
    <row r="16" spans="1:11" ht="16" x14ac:dyDescent="0.2">
      <c r="A16" s="46">
        <v>19822</v>
      </c>
      <c r="B16" s="47">
        <v>142.6809998</v>
      </c>
      <c r="C16" s="46">
        <v>11</v>
      </c>
      <c r="D16" s="48">
        <f t="shared" si="1"/>
        <v>144.77503089304756</v>
      </c>
      <c r="E16" s="48">
        <f t="shared" si="2"/>
        <v>13.331483254406646</v>
      </c>
      <c r="F16" s="48">
        <f t="shared" si="3"/>
        <v>-1.7705933958518258</v>
      </c>
      <c r="G16" s="48">
        <f t="shared" si="4"/>
        <v>144.09501422825051</v>
      </c>
    </row>
    <row r="17" spans="1:7" ht="16" x14ac:dyDescent="0.2">
      <c r="A17" s="46">
        <v>19823</v>
      </c>
      <c r="B17" s="47">
        <v>175.80799959999999</v>
      </c>
      <c r="C17" s="46">
        <v>12</v>
      </c>
      <c r="D17" s="48">
        <f t="shared" si="1"/>
        <v>175.20812380327635</v>
      </c>
      <c r="E17" s="48">
        <f t="shared" si="2"/>
        <v>16.035065306939583</v>
      </c>
      <c r="F17" s="48">
        <f t="shared" si="3"/>
        <v>-5.1238046037942384</v>
      </c>
      <c r="G17" s="48">
        <f t="shared" si="4"/>
        <v>150.78504544469322</v>
      </c>
    </row>
    <row r="18" spans="1:7" ht="16" x14ac:dyDescent="0.2">
      <c r="A18" s="46">
        <v>19824</v>
      </c>
      <c r="B18" s="47">
        <v>214.2929997</v>
      </c>
      <c r="C18" s="46">
        <v>13</v>
      </c>
      <c r="D18" s="48">
        <f t="shared" si="1"/>
        <v>201.42506396868822</v>
      </c>
      <c r="E18" s="48">
        <f t="shared" si="2"/>
        <v>17.644711105347245</v>
      </c>
      <c r="F18" s="48">
        <f t="shared" si="3"/>
        <v>9.4601981708814069</v>
      </c>
      <c r="G18" s="48">
        <f t="shared" si="4"/>
        <v>199.39495250291148</v>
      </c>
    </row>
    <row r="19" spans="1:7" ht="16" x14ac:dyDescent="0.2">
      <c r="A19" s="46">
        <v>19831</v>
      </c>
      <c r="B19" s="47">
        <v>227.98199990000001</v>
      </c>
      <c r="C19" s="46">
        <v>14</v>
      </c>
      <c r="D19" s="48">
        <f t="shared" si="1"/>
        <v>224.66923595338517</v>
      </c>
      <c r="E19" s="48">
        <f t="shared" si="2"/>
        <v>18.529926137261874</v>
      </c>
      <c r="F19" s="48">
        <f t="shared" si="3"/>
        <v>1.4386991577667696</v>
      </c>
      <c r="G19" s="48">
        <f t="shared" si="4"/>
        <v>219.78890839000289</v>
      </c>
    </row>
    <row r="20" spans="1:7" ht="16" x14ac:dyDescent="0.2">
      <c r="A20" s="46">
        <v>19832</v>
      </c>
      <c r="B20" s="47">
        <v>267.28399940000003</v>
      </c>
      <c r="C20" s="46">
        <v>15</v>
      </c>
      <c r="D20" s="48">
        <f t="shared" si="1"/>
        <v>260.86971692039316</v>
      </c>
      <c r="E20" s="48">
        <f t="shared" si="2"/>
        <v>21.323452352482001</v>
      </c>
      <c r="F20" s="48">
        <f t="shared" si="3"/>
        <v>0.50018372628505414</v>
      </c>
      <c r="G20" s="48">
        <f t="shared" si="4"/>
        <v>241.42856869479522</v>
      </c>
    </row>
    <row r="21" spans="1:7" ht="16" x14ac:dyDescent="0.2">
      <c r="A21" s="46">
        <v>19833</v>
      </c>
      <c r="B21" s="47">
        <v>273.2099991</v>
      </c>
      <c r="C21" s="46">
        <v>16</v>
      </c>
      <c r="D21" s="48">
        <f t="shared" si="1"/>
        <v>279.55553651888857</v>
      </c>
      <c r="E21" s="48">
        <f t="shared" si="2"/>
        <v>20.906470751429993</v>
      </c>
      <c r="F21" s="48">
        <f t="shared" si="3"/>
        <v>-5.4627569554356876</v>
      </c>
      <c r="G21" s="48">
        <f t="shared" si="4"/>
        <v>277.06936466908093</v>
      </c>
    </row>
    <row r="22" spans="1:7" ht="16" x14ac:dyDescent="0.2">
      <c r="A22" s="46">
        <v>19834</v>
      </c>
      <c r="B22" s="47">
        <v>316.2279997</v>
      </c>
      <c r="C22" s="46">
        <v>17</v>
      </c>
      <c r="D22" s="48">
        <f t="shared" si="1"/>
        <v>304.77161960923786</v>
      </c>
      <c r="E22" s="48">
        <f t="shared" si="2"/>
        <v>21.58777448876036</v>
      </c>
      <c r="F22" s="48">
        <f t="shared" si="3"/>
        <v>10.014010385539386</v>
      </c>
      <c r="G22" s="48">
        <f t="shared" si="4"/>
        <v>309.92220544119999</v>
      </c>
    </row>
    <row r="23" spans="1:7" ht="16" x14ac:dyDescent="0.2">
      <c r="A23" s="46">
        <v>19841</v>
      </c>
      <c r="B23" s="47">
        <v>300.10199929999999</v>
      </c>
      <c r="C23" s="46">
        <v>18</v>
      </c>
      <c r="D23" s="48">
        <f t="shared" si="1"/>
        <v>307.43086212360623</v>
      </c>
      <c r="E23" s="48">
        <f t="shared" si="2"/>
        <v>18.595375506636486</v>
      </c>
      <c r="F23" s="48">
        <f t="shared" si="3"/>
        <v>-0.99373591726156008</v>
      </c>
      <c r="G23" s="48">
        <f t="shared" si="4"/>
        <v>327.79809325576502</v>
      </c>
    </row>
    <row r="24" spans="1:7" ht="16" x14ac:dyDescent="0.2">
      <c r="A24" s="46">
        <v>19842</v>
      </c>
      <c r="B24" s="47">
        <v>422.14299970000002</v>
      </c>
      <c r="C24" s="46">
        <v>19</v>
      </c>
      <c r="D24" s="48">
        <f t="shared" si="1"/>
        <v>391.37413337853968</v>
      </c>
      <c r="E24" s="48">
        <f t="shared" si="2"/>
        <v>28.926180715708817</v>
      </c>
      <c r="F24" s="48">
        <f t="shared" si="3"/>
        <v>8.8977981800894455</v>
      </c>
      <c r="G24" s="48">
        <f t="shared" si="4"/>
        <v>326.52642135652775</v>
      </c>
    </row>
    <row r="25" spans="1:7" ht="16" x14ac:dyDescent="0.2">
      <c r="A25" s="46">
        <v>19843</v>
      </c>
      <c r="B25" s="47">
        <v>477.39899919999999</v>
      </c>
      <c r="C25" s="46">
        <v>20</v>
      </c>
      <c r="D25" s="48">
        <f t="shared" si="1"/>
        <v>463.0571107136779</v>
      </c>
      <c r="E25" s="48">
        <f t="shared" si="2"/>
        <v>35.685574146533391</v>
      </c>
      <c r="F25" s="48">
        <f t="shared" si="3"/>
        <v>3.1759573033439459E-2</v>
      </c>
      <c r="G25" s="48">
        <f t="shared" si="4"/>
        <v>414.83755713881283</v>
      </c>
    </row>
    <row r="26" spans="1:7" ht="16" x14ac:dyDescent="0.2">
      <c r="A26" s="46">
        <v>19844</v>
      </c>
      <c r="B26" s="47">
        <v>698.29599949999999</v>
      </c>
      <c r="C26" s="46">
        <v>21</v>
      </c>
      <c r="D26" s="48">
        <f t="shared" si="1"/>
        <v>628.28083513911656</v>
      </c>
      <c r="E26" s="48">
        <f t="shared" si="2"/>
        <v>56.1641738374773</v>
      </c>
      <c r="F26" s="48">
        <f t="shared" si="3"/>
        <v>26.660475136159434</v>
      </c>
      <c r="G26" s="48">
        <f t="shared" si="4"/>
        <v>508.75669524575068</v>
      </c>
    </row>
    <row r="27" spans="1:7" ht="16" x14ac:dyDescent="0.2">
      <c r="A27" s="46">
        <v>19851</v>
      </c>
      <c r="B27" s="47">
        <v>435.34399989999997</v>
      </c>
      <c r="C27" s="46">
        <v>22</v>
      </c>
      <c r="D27" s="48">
        <f t="shared" si="1"/>
        <v>514.8793489027812</v>
      </c>
      <c r="E27" s="48">
        <f t="shared" si="2"/>
        <v>29.357651847578577</v>
      </c>
      <c r="F27" s="48">
        <f t="shared" si="3"/>
        <v>-22.783986721807771</v>
      </c>
      <c r="G27" s="48">
        <f t="shared" si="4"/>
        <v>683.45127305933227</v>
      </c>
    </row>
    <row r="28" spans="1:7" ht="16" x14ac:dyDescent="0.2">
      <c r="A28" s="46">
        <v>19852</v>
      </c>
      <c r="B28" s="47">
        <v>374.92899990000001</v>
      </c>
      <c r="C28" s="46">
        <v>23</v>
      </c>
      <c r="D28" s="48">
        <f t="shared" si="1"/>
        <v>422.44458589368662</v>
      </c>
      <c r="E28" s="48">
        <f t="shared" si="2"/>
        <v>10.103570298065062</v>
      </c>
      <c r="F28" s="48">
        <f t="shared" si="3"/>
        <v>-6.75329098892625</v>
      </c>
      <c r="G28" s="48">
        <f t="shared" si="4"/>
        <v>553.13479893044928</v>
      </c>
    </row>
    <row r="29" spans="1:7" ht="16" x14ac:dyDescent="0.2">
      <c r="A29" s="46">
        <v>19853</v>
      </c>
      <c r="B29" s="47">
        <v>409.70899960000003</v>
      </c>
      <c r="C29" s="46">
        <v>24</v>
      </c>
      <c r="D29" s="48">
        <f t="shared" si="1"/>
        <v>416.91732866061307</v>
      </c>
      <c r="E29" s="48">
        <f t="shared" si="2"/>
        <v>7.6325032096499559</v>
      </c>
      <c r="F29" s="48">
        <f t="shared" si="3"/>
        <v>-1.9768997984327561</v>
      </c>
      <c r="G29" s="48">
        <f t="shared" si="4"/>
        <v>432.57991576478508</v>
      </c>
    </row>
    <row r="30" spans="1:7" ht="16" x14ac:dyDescent="0.2">
      <c r="A30" s="46">
        <v>19854</v>
      </c>
      <c r="B30" s="47">
        <v>533.88999939999997</v>
      </c>
      <c r="C30" s="46">
        <v>25</v>
      </c>
      <c r="D30" s="48">
        <f t="shared" si="1"/>
        <v>481.05618267930788</v>
      </c>
      <c r="E30" s="48">
        <f t="shared" si="2"/>
        <v>16.565554482367677</v>
      </c>
      <c r="F30" s="48">
        <f t="shared" si="3"/>
        <v>33.921895612703899</v>
      </c>
      <c r="G30" s="48">
        <f t="shared" si="4"/>
        <v>451.21030700642245</v>
      </c>
    </row>
    <row r="31" spans="1:7" ht="16" x14ac:dyDescent="0.2">
      <c r="A31" s="46">
        <v>19861</v>
      </c>
      <c r="B31" s="47">
        <v>408.9429998</v>
      </c>
      <c r="C31" s="46">
        <v>26</v>
      </c>
      <c r="D31" s="48">
        <f t="shared" si="1"/>
        <v>452.58683453520985</v>
      </c>
      <c r="E31" s="48">
        <f t="shared" si="2"/>
        <v>9.4460167938770407</v>
      </c>
      <c r="F31" s="48">
        <f t="shared" si="3"/>
        <v>-28.57125416004871</v>
      </c>
      <c r="G31" s="48">
        <f t="shared" si="4"/>
        <v>474.83775043986782</v>
      </c>
    </row>
    <row r="32" spans="1:7" ht="16" x14ac:dyDescent="0.2">
      <c r="A32" s="46">
        <v>19862</v>
      </c>
      <c r="B32" s="47">
        <v>448.27899930000001</v>
      </c>
      <c r="C32" s="46">
        <v>27</v>
      </c>
      <c r="D32" s="48">
        <f t="shared" si="1"/>
        <v>457.24840975046561</v>
      </c>
      <c r="E32" s="48">
        <f t="shared" si="2"/>
        <v>8.6896476190637717</v>
      </c>
      <c r="F32" s="48">
        <f t="shared" si="3"/>
        <v>-7.3681217389287772</v>
      </c>
      <c r="G32" s="48">
        <f t="shared" si="4"/>
        <v>455.27956034016063</v>
      </c>
    </row>
    <row r="33" spans="1:7" ht="16" x14ac:dyDescent="0.2">
      <c r="A33" s="46">
        <v>19863</v>
      </c>
      <c r="B33" s="47">
        <v>510.78599930000001</v>
      </c>
      <c r="C33" s="46">
        <v>28</v>
      </c>
      <c r="D33" s="48">
        <f t="shared" si="1"/>
        <v>497.93988099408062</v>
      </c>
      <c r="E33" s="48">
        <f t="shared" si="2"/>
        <v>13.748794549727471</v>
      </c>
      <c r="F33" s="48">
        <f t="shared" si="3"/>
        <v>2.1355352469548188</v>
      </c>
      <c r="G33" s="48">
        <f t="shared" si="4"/>
        <v>463.96115757109658</v>
      </c>
    </row>
    <row r="34" spans="1:7" ht="16" x14ac:dyDescent="0.2">
      <c r="A34" s="46">
        <v>19864</v>
      </c>
      <c r="B34" s="47">
        <v>662.25299840000002</v>
      </c>
      <c r="C34" s="46">
        <v>29</v>
      </c>
      <c r="D34" s="48">
        <f t="shared" si="1"/>
        <v>591.40641181287788</v>
      </c>
      <c r="E34" s="48">
        <f t="shared" si="2"/>
        <v>26.351318252649044</v>
      </c>
      <c r="F34" s="48">
        <f t="shared" si="3"/>
        <v>44.166124698460699</v>
      </c>
      <c r="G34" s="48">
        <f t="shared" si="4"/>
        <v>545.61057115651192</v>
      </c>
    </row>
    <row r="35" spans="1:7" ht="16" x14ac:dyDescent="0.2">
      <c r="A35" s="46">
        <v>19871</v>
      </c>
      <c r="B35" s="47">
        <v>575.32699969999999</v>
      </c>
      <c r="C35" s="46">
        <v>30</v>
      </c>
      <c r="D35" s="48">
        <f t="shared" si="1"/>
        <v>608.2856529227098</v>
      </c>
      <c r="E35" s="48">
        <f t="shared" si="2"/>
        <v>24.853883901210111</v>
      </c>
      <c r="F35" s="48">
        <f t="shared" si="3"/>
        <v>-29.788475480050373</v>
      </c>
      <c r="G35" s="48">
        <f t="shared" si="4"/>
        <v>589.18647590547823</v>
      </c>
    </row>
    <row r="36" spans="1:7" ht="16" x14ac:dyDescent="0.2">
      <c r="A36" s="46">
        <v>19872</v>
      </c>
      <c r="B36" s="47">
        <v>637.06399920000001</v>
      </c>
      <c r="C36" s="46">
        <v>31</v>
      </c>
      <c r="D36" s="48">
        <f t="shared" si="1"/>
        <v>640.85730525133249</v>
      </c>
      <c r="E36" s="48">
        <f t="shared" si="2"/>
        <v>26.073980759101755</v>
      </c>
      <c r="F36" s="48">
        <f t="shared" si="3"/>
        <v>-6.3763400915626498</v>
      </c>
      <c r="G36" s="48">
        <f t="shared" si="4"/>
        <v>625.77141508499119</v>
      </c>
    </row>
    <row r="37" spans="1:7" ht="16" x14ac:dyDescent="0.2">
      <c r="A37" s="46">
        <v>19873</v>
      </c>
      <c r="B37" s="47">
        <v>786.42399980000005</v>
      </c>
      <c r="C37" s="46">
        <v>32</v>
      </c>
      <c r="D37" s="48">
        <f t="shared" si="1"/>
        <v>747.13750967562555</v>
      </c>
      <c r="E37" s="48">
        <f t="shared" si="2"/>
        <v>38.753729108335676</v>
      </c>
      <c r="F37" s="48">
        <f t="shared" si="3"/>
        <v>12.442538026817548</v>
      </c>
      <c r="G37" s="48">
        <f t="shared" si="4"/>
        <v>669.06682125738917</v>
      </c>
    </row>
    <row r="38" spans="1:7" ht="16" x14ac:dyDescent="0.2">
      <c r="A38" s="46">
        <v>19874</v>
      </c>
      <c r="B38" s="47">
        <v>1042.441998</v>
      </c>
      <c r="C38" s="46">
        <v>33</v>
      </c>
      <c r="D38" s="48">
        <f t="shared" si="1"/>
        <v>931.04273024540362</v>
      </c>
      <c r="E38" s="48">
        <f t="shared" si="2"/>
        <v>61.700631482519107</v>
      </c>
      <c r="F38" s="48">
        <f t="shared" si="3"/>
        <v>62.819001715080454</v>
      </c>
      <c r="G38" s="48">
        <f t="shared" si="4"/>
        <v>830.05736348242192</v>
      </c>
    </row>
    <row r="39" spans="1:7" ht="16" x14ac:dyDescent="0.2">
      <c r="A39" s="46">
        <v>19881</v>
      </c>
      <c r="B39" s="47">
        <v>867.16099929999996</v>
      </c>
      <c r="C39" s="46">
        <v>34</v>
      </c>
      <c r="D39" s="48">
        <f t="shared" si="1"/>
        <v>927.27428674066573</v>
      </c>
      <c r="E39" s="48">
        <f t="shared" si="2"/>
        <v>51.350669128465377</v>
      </c>
      <c r="F39" s="48">
        <f t="shared" si="3"/>
        <v>-38.2016622260753</v>
      </c>
      <c r="G39" s="48">
        <f t="shared" si="4"/>
        <v>962.95488624787242</v>
      </c>
    </row>
    <row r="40" spans="1:7" ht="16" x14ac:dyDescent="0.2">
      <c r="A40" s="46">
        <v>19882</v>
      </c>
      <c r="B40" s="47">
        <v>993.05099870000004</v>
      </c>
      <c r="C40" s="46">
        <v>35</v>
      </c>
      <c r="D40" s="48">
        <f t="shared" si="1"/>
        <v>992.84207149993767</v>
      </c>
      <c r="E40" s="48">
        <f t="shared" si="2"/>
        <v>53.598243446427219</v>
      </c>
      <c r="F40" s="48">
        <f t="shared" si="3"/>
        <v>-4.5493515658337431</v>
      </c>
      <c r="G40" s="48">
        <f t="shared" si="4"/>
        <v>972.24861577756849</v>
      </c>
    </row>
    <row r="41" spans="1:7" ht="16" x14ac:dyDescent="0.2">
      <c r="A41" s="46">
        <v>19883</v>
      </c>
      <c r="B41" s="47">
        <v>1168.7189980000001</v>
      </c>
      <c r="C41" s="46">
        <v>36</v>
      </c>
      <c r="D41" s="48">
        <f t="shared" si="1"/>
        <v>1121.5063869493201</v>
      </c>
      <c r="E41" s="48">
        <f t="shared" si="2"/>
        <v>65.465388651220422</v>
      </c>
      <c r="F41" s="48">
        <f t="shared" si="3"/>
        <v>22.088999079984173</v>
      </c>
      <c r="G41" s="48">
        <f t="shared" si="4"/>
        <v>1058.8828529731825</v>
      </c>
    </row>
    <row r="42" spans="1:7" ht="16" x14ac:dyDescent="0.2">
      <c r="A42" s="46">
        <v>19884</v>
      </c>
      <c r="B42" s="47">
        <v>1405.1369970000001</v>
      </c>
      <c r="C42" s="46">
        <v>37</v>
      </c>
      <c r="D42" s="48">
        <f t="shared" si="1"/>
        <v>1293.1411109260594</v>
      </c>
      <c r="E42" s="48">
        <f t="shared" si="2"/>
        <v>82.249627988463359</v>
      </c>
      <c r="F42" s="48">
        <f t="shared" si="3"/>
        <v>76.462427179221976</v>
      </c>
      <c r="G42" s="48">
        <f t="shared" si="4"/>
        <v>1249.790777315621</v>
      </c>
    </row>
    <row r="43" spans="1:7" ht="16" x14ac:dyDescent="0.2">
      <c r="A43" s="46">
        <v>19891</v>
      </c>
      <c r="B43" s="47">
        <v>1246.9169999999999</v>
      </c>
      <c r="C43" s="46">
        <v>38</v>
      </c>
      <c r="D43" s="48">
        <f t="shared" si="1"/>
        <v>1313.6954726895765</v>
      </c>
      <c r="E43" s="48">
        <f t="shared" si="2"/>
        <v>72.496264542045296</v>
      </c>
      <c r="F43" s="48">
        <f t="shared" si="3"/>
        <v>-46.129890877499271</v>
      </c>
      <c r="G43" s="48">
        <f t="shared" si="4"/>
        <v>1337.1890766884474</v>
      </c>
    </row>
    <row r="44" spans="1:7" ht="16" x14ac:dyDescent="0.2">
      <c r="A44" s="46">
        <v>19892</v>
      </c>
      <c r="B44" s="47">
        <v>1248.211998</v>
      </c>
      <c r="C44" s="46">
        <v>39</v>
      </c>
      <c r="D44" s="48">
        <f t="shared" si="1"/>
        <v>1295.0004897105371</v>
      </c>
      <c r="E44" s="48">
        <f t="shared" si="2"/>
        <v>58.079901105626952</v>
      </c>
      <c r="F44" s="48">
        <f t="shared" si="3"/>
        <v>-16.267998807255779</v>
      </c>
      <c r="G44" s="48">
        <f t="shared" si="4"/>
        <v>1381.642385665788</v>
      </c>
    </row>
    <row r="45" spans="1:7" ht="16" x14ac:dyDescent="0.2">
      <c r="A45" s="46">
        <v>19893</v>
      </c>
      <c r="B45" s="47">
        <v>1383.7469980000001</v>
      </c>
      <c r="C45" s="46">
        <v>40</v>
      </c>
      <c r="D45" s="48">
        <f t="shared" si="1"/>
        <v>1358.9426445157969</v>
      </c>
      <c r="E45" s="48">
        <f t="shared" si="2"/>
        <v>59.006660879045512</v>
      </c>
      <c r="F45" s="48">
        <f t="shared" si="3"/>
        <v>22.842335447378812</v>
      </c>
      <c r="G45" s="48">
        <f t="shared" si="4"/>
        <v>1375.1693898961482</v>
      </c>
    </row>
    <row r="46" spans="1:7" ht="16" x14ac:dyDescent="0.2">
      <c r="A46" s="46">
        <v>19894</v>
      </c>
      <c r="B46" s="47">
        <v>1493.3829989999999</v>
      </c>
      <c r="C46" s="46">
        <v>41</v>
      </c>
      <c r="D46" s="48">
        <f t="shared" si="1"/>
        <v>1417.2462309331183</v>
      </c>
      <c r="E46" s="48">
        <f t="shared" si="2"/>
        <v>58.89551230680194</v>
      </c>
      <c r="F46" s="48">
        <f t="shared" si="3"/>
        <v>76.372077701334931</v>
      </c>
      <c r="G46" s="48">
        <f t="shared" si="4"/>
        <v>1494.4117325740644</v>
      </c>
    </row>
    <row r="47" spans="1:7" ht="16" x14ac:dyDescent="0.2">
      <c r="A47" s="46">
        <v>19901</v>
      </c>
      <c r="B47" s="47">
        <v>1346.202</v>
      </c>
      <c r="C47" s="46">
        <v>42</v>
      </c>
      <c r="D47" s="48">
        <f t="shared" si="1"/>
        <v>1418.8629994305988</v>
      </c>
      <c r="E47" s="48">
        <f t="shared" si="2"/>
        <v>49.840353940361673</v>
      </c>
      <c r="F47" s="48">
        <f t="shared" si="3"/>
        <v>-53.490568698888012</v>
      </c>
      <c r="G47" s="48">
        <f t="shared" si="4"/>
        <v>1430.011852362421</v>
      </c>
    </row>
    <row r="48" spans="1:7" ht="16" x14ac:dyDescent="0.2">
      <c r="A48" s="46">
        <v>19902</v>
      </c>
      <c r="B48" s="47">
        <v>1364.759998</v>
      </c>
      <c r="C48" s="46">
        <v>43</v>
      </c>
      <c r="D48" s="48">
        <f t="shared" si="1"/>
        <v>1408.7827814400273</v>
      </c>
      <c r="E48" s="48">
        <f t="shared" si="2"/>
        <v>40.367550730002591</v>
      </c>
      <c r="F48" s="48">
        <f t="shared" si="3"/>
        <v>-23.96816811133845</v>
      </c>
      <c r="G48" s="48">
        <f t="shared" si="4"/>
        <v>1452.4353545637048</v>
      </c>
    </row>
    <row r="49" spans="1:7" ht="16" x14ac:dyDescent="0.2">
      <c r="A49" s="46">
        <v>19903</v>
      </c>
      <c r="B49" s="47">
        <v>1354.0899959999999</v>
      </c>
      <c r="C49" s="46">
        <v>44</v>
      </c>
      <c r="D49" s="48">
        <f t="shared" si="1"/>
        <v>1368.5712984210552</v>
      </c>
      <c r="E49" s="48">
        <f t="shared" si="2"/>
        <v>27.628865083531451</v>
      </c>
      <c r="F49" s="48">
        <f t="shared" si="3"/>
        <v>12.48742423355273</v>
      </c>
      <c r="G49" s="48">
        <f t="shared" si="4"/>
        <v>1471.9926676174089</v>
      </c>
    </row>
    <row r="50" spans="1:7" ht="16" x14ac:dyDescent="0.2">
      <c r="A50" s="46">
        <v>19904</v>
      </c>
      <c r="B50" s="47">
        <v>1675.505997</v>
      </c>
      <c r="C50" s="46">
        <v>45</v>
      </c>
      <c r="D50" s="48">
        <f t="shared" si="1"/>
        <v>1534.8925759208187</v>
      </c>
      <c r="E50" s="48">
        <f t="shared" si="2"/>
        <v>49.554655963886745</v>
      </c>
      <c r="F50" s="48">
        <f t="shared" si="3"/>
        <v>94.194922550472967</v>
      </c>
      <c r="G50" s="48">
        <f t="shared" si="4"/>
        <v>1472.5722412059217</v>
      </c>
    </row>
    <row r="51" spans="1:7" ht="16" x14ac:dyDescent="0.2">
      <c r="A51" s="46">
        <v>19911</v>
      </c>
      <c r="B51" s="47">
        <v>1597.6779979999999</v>
      </c>
      <c r="C51" s="46">
        <v>46</v>
      </c>
      <c r="D51" s="48">
        <f t="shared" si="1"/>
        <v>1630.0470526183249</v>
      </c>
      <c r="E51" s="48">
        <f t="shared" si="2"/>
        <v>56.763501178767555</v>
      </c>
      <c r="F51" s="48">
        <f t="shared" si="3"/>
        <v>-47.63070574081393</v>
      </c>
      <c r="G51" s="48">
        <f t="shared" si="4"/>
        <v>1530.9566631858174</v>
      </c>
    </row>
    <row r="52" spans="1:7" ht="16" x14ac:dyDescent="0.2">
      <c r="A52" s="46">
        <v>19912</v>
      </c>
      <c r="B52" s="47">
        <v>1528.6039960000001</v>
      </c>
      <c r="C52" s="46">
        <v>47</v>
      </c>
      <c r="D52" s="48">
        <f t="shared" si="1"/>
        <v>1595.067087898401</v>
      </c>
      <c r="E52" s="48">
        <f t="shared" si="2"/>
        <v>42.259837907724105</v>
      </c>
      <c r="F52" s="48">
        <f t="shared" si="3"/>
        <v>-35.757778877696481</v>
      </c>
      <c r="G52" s="48">
        <f t="shared" si="4"/>
        <v>1662.8423856857539</v>
      </c>
    </row>
    <row r="53" spans="1:7" ht="16" x14ac:dyDescent="0.2">
      <c r="A53" s="46">
        <v>19913</v>
      </c>
      <c r="B53" s="47">
        <v>1507.060997</v>
      </c>
      <c r="C53" s="46">
        <v>48</v>
      </c>
      <c r="D53" s="48">
        <f t="shared" si="1"/>
        <v>1539.7640199400885</v>
      </c>
      <c r="E53" s="48">
        <f t="shared" si="2"/>
        <v>26.836183257614699</v>
      </c>
      <c r="F53" s="48">
        <f t="shared" si="3"/>
        <v>-5.0021067080951553E-2</v>
      </c>
      <c r="G53" s="48">
        <f t="shared" si="4"/>
        <v>1649.8143500396779</v>
      </c>
    </row>
    <row r="54" spans="1:7" ht="16" x14ac:dyDescent="0.2">
      <c r="A54" s="46">
        <v>19914</v>
      </c>
      <c r="B54" s="47">
        <v>1862.6120000000001</v>
      </c>
      <c r="C54" s="46">
        <v>49</v>
      </c>
      <c r="D54" s="48">
        <f t="shared" si="1"/>
        <v>1704.529297580066</v>
      </c>
      <c r="E54" s="48">
        <f t="shared" si="2"/>
        <v>48.641301699627846</v>
      </c>
      <c r="F54" s="48">
        <f t="shared" si="3"/>
        <v>111.91967624486655</v>
      </c>
      <c r="G54" s="48">
        <f t="shared" si="4"/>
        <v>1660.7951257481761</v>
      </c>
    </row>
    <row r="55" spans="1:7" ht="16" x14ac:dyDescent="0.2">
      <c r="A55" s="46">
        <v>19921</v>
      </c>
      <c r="B55" s="47">
        <v>1716.0249980000001</v>
      </c>
      <c r="C55" s="46">
        <v>50</v>
      </c>
      <c r="D55" s="48">
        <f t="shared" si="1"/>
        <v>1760.3365063337403</v>
      </c>
      <c r="E55" s="48">
        <f t="shared" si="2"/>
        <v>49.774155161456434</v>
      </c>
      <c r="F55" s="48">
        <f t="shared" si="3"/>
        <v>-46.709841741099744</v>
      </c>
      <c r="G55" s="48">
        <f t="shared" si="4"/>
        <v>1705.5398935388798</v>
      </c>
    </row>
    <row r="56" spans="1:7" ht="16" x14ac:dyDescent="0.2">
      <c r="A56" s="46">
        <v>19922</v>
      </c>
      <c r="B56" s="47">
        <v>1740.1709980000001</v>
      </c>
      <c r="C56" s="46">
        <v>51</v>
      </c>
      <c r="D56" s="48">
        <f t="shared" si="1"/>
        <v>1786.7495010022872</v>
      </c>
      <c r="E56" s="48">
        <f t="shared" si="2"/>
        <v>46.081004896301721</v>
      </c>
      <c r="F56" s="48">
        <f t="shared" si="3"/>
        <v>-38.759834517996339</v>
      </c>
      <c r="G56" s="48">
        <f t="shared" si="4"/>
        <v>1774.3528826175004</v>
      </c>
    </row>
    <row r="57" spans="1:7" ht="16" x14ac:dyDescent="0.2">
      <c r="A57" s="46">
        <v>19923</v>
      </c>
      <c r="B57" s="47">
        <v>1767.733997</v>
      </c>
      <c r="C57" s="46">
        <v>52</v>
      </c>
      <c r="D57" s="48">
        <f t="shared" si="1"/>
        <v>1788.375337357239</v>
      </c>
      <c r="E57" s="48">
        <f t="shared" si="2"/>
        <v>39.053116982265337</v>
      </c>
      <c r="F57" s="48">
        <f t="shared" si="3"/>
        <v>-5.7627890393974788</v>
      </c>
      <c r="G57" s="48">
        <f t="shared" si="4"/>
        <v>1832.7804848315079</v>
      </c>
    </row>
    <row r="58" spans="1:7" ht="16" x14ac:dyDescent="0.2">
      <c r="A58" s="46">
        <v>19924</v>
      </c>
      <c r="B58" s="47">
        <v>2000.2919999999999</v>
      </c>
      <c r="C58" s="46">
        <v>53</v>
      </c>
      <c r="D58" s="48">
        <f t="shared" si="1"/>
        <v>1869.0797421607886</v>
      </c>
      <c r="E58" s="48">
        <f t="shared" si="2"/>
        <v>45.637741265288369</v>
      </c>
      <c r="F58" s="48">
        <f t="shared" si="3"/>
        <v>117.27212795922344</v>
      </c>
      <c r="G58" s="48">
        <f t="shared" si="4"/>
        <v>1939.3481305843709</v>
      </c>
    </row>
    <row r="59" spans="1:7" ht="16" x14ac:dyDescent="0.2">
      <c r="A59" s="46">
        <v>19931</v>
      </c>
      <c r="B59" s="47">
        <v>1973.8939969999999</v>
      </c>
      <c r="C59" s="46">
        <v>54</v>
      </c>
      <c r="D59" s="48">
        <f t="shared" si="1"/>
        <v>1987.084123481291</v>
      </c>
      <c r="E59" s="48">
        <f t="shared" si="2"/>
        <v>57.078135075749387</v>
      </c>
      <c r="F59" s="48">
        <f t="shared" si="3"/>
        <v>-37.410274623565392</v>
      </c>
      <c r="G59" s="48">
        <f t="shared" si="4"/>
        <v>1868.0076416849772</v>
      </c>
    </row>
    <row r="60" spans="1:7" ht="16" x14ac:dyDescent="0.2">
      <c r="A60" s="46">
        <v>19932</v>
      </c>
      <c r="B60" s="47">
        <v>1861.9789960000001</v>
      </c>
      <c r="C60" s="46">
        <v>55</v>
      </c>
      <c r="D60" s="48">
        <f t="shared" si="1"/>
        <v>1946.1413987256899</v>
      </c>
      <c r="E60" s="48">
        <f t="shared" si="2"/>
        <v>41.582082789018258</v>
      </c>
      <c r="F60" s="48">
        <f t="shared" si="3"/>
        <v>-51.356129775376985</v>
      </c>
      <c r="G60" s="48">
        <f t="shared" si="4"/>
        <v>2005.402424039044</v>
      </c>
    </row>
    <row r="61" spans="1:7" ht="16" x14ac:dyDescent="0.2">
      <c r="A61" s="46">
        <v>19933</v>
      </c>
      <c r="B61" s="47">
        <v>2140.788994</v>
      </c>
      <c r="C61" s="46">
        <v>56</v>
      </c>
      <c r="D61" s="48">
        <f t="shared" si="1"/>
        <v>2096.2725999806594</v>
      </c>
      <c r="E61" s="48">
        <f t="shared" si="2"/>
        <v>58.742540454060716</v>
      </c>
      <c r="F61" s="48">
        <f t="shared" si="3"/>
        <v>8.1864534838578003</v>
      </c>
      <c r="G61" s="48">
        <f t="shared" si="4"/>
        <v>1981.9606924753107</v>
      </c>
    </row>
    <row r="62" spans="1:7" ht="16" x14ac:dyDescent="0.2">
      <c r="A62" s="46">
        <v>19934</v>
      </c>
      <c r="B62" s="47">
        <v>2468.8539959999998</v>
      </c>
      <c r="C62" s="46">
        <v>57</v>
      </c>
      <c r="D62" s="48">
        <f t="shared" si="1"/>
        <v>2289.3560909866428</v>
      </c>
      <c r="E62" s="48">
        <f t="shared" si="2"/>
        <v>79.980411633557736</v>
      </c>
      <c r="F62" s="48">
        <f t="shared" si="3"/>
        <v>134.53578266721837</v>
      </c>
      <c r="G62" s="48">
        <f t="shared" si="4"/>
        <v>2272.2872683939436</v>
      </c>
    </row>
    <row r="63" spans="1:7" ht="16" x14ac:dyDescent="0.2">
      <c r="A63" s="46">
        <v>19941</v>
      </c>
      <c r="B63" s="47">
        <v>2076.6999970000002</v>
      </c>
      <c r="C63" s="46">
        <v>58</v>
      </c>
      <c r="D63" s="48">
        <f t="shared" si="1"/>
        <v>2194.9054842304122</v>
      </c>
      <c r="E63" s="48">
        <f t="shared" si="2"/>
        <v>52.404728395861753</v>
      </c>
      <c r="F63" s="48">
        <f t="shared" si="3"/>
        <v>-59.825754486359365</v>
      </c>
      <c r="G63" s="48">
        <f t="shared" si="4"/>
        <v>2331.9262279966351</v>
      </c>
    </row>
    <row r="64" spans="1:7" ht="16" x14ac:dyDescent="0.2">
      <c r="A64" s="46">
        <v>19942</v>
      </c>
      <c r="B64" s="47">
        <v>2149.9079969999998</v>
      </c>
      <c r="C64" s="46">
        <v>59</v>
      </c>
      <c r="D64" s="48">
        <f t="shared" si="1"/>
        <v>2215.8406194873874</v>
      </c>
      <c r="E64" s="48">
        <f t="shared" si="2"/>
        <v>47.429721427331032</v>
      </c>
      <c r="F64" s="48">
        <f t="shared" si="3"/>
        <v>-55.400169865303653</v>
      </c>
      <c r="G64" s="48">
        <f t="shared" si="4"/>
        <v>2195.9540828508971</v>
      </c>
    </row>
    <row r="65" spans="1:7" ht="16" x14ac:dyDescent="0.2">
      <c r="A65" s="46">
        <v>19943</v>
      </c>
      <c r="B65" s="47">
        <v>2493.2859960000001</v>
      </c>
      <c r="C65" s="46">
        <v>60</v>
      </c>
      <c r="D65" s="48">
        <f t="shared" si="1"/>
        <v>2414.8765978140736</v>
      </c>
      <c r="E65" s="48">
        <f t="shared" si="2"/>
        <v>71.397053360044936</v>
      </c>
      <c r="F65" s="48">
        <f t="shared" si="3"/>
        <v>27.668808342367392</v>
      </c>
      <c r="G65" s="48">
        <f t="shared" si="4"/>
        <v>2271.4567943985762</v>
      </c>
    </row>
    <row r="66" spans="1:7" ht="16" x14ac:dyDescent="0.2">
      <c r="A66" s="46">
        <v>19944</v>
      </c>
      <c r="B66" s="47">
        <v>2832</v>
      </c>
      <c r="C66" s="46">
        <v>61</v>
      </c>
      <c r="D66" s="48">
        <f t="shared" si="1"/>
        <v>2630.6090722847225</v>
      </c>
      <c r="E66" s="48">
        <f t="shared" si="2"/>
        <v>94.214943717316856</v>
      </c>
      <c r="F66" s="48">
        <f t="shared" si="3"/>
        <v>153.08378952551021</v>
      </c>
      <c r="G66" s="48">
        <f t="shared" si="4"/>
        <v>2620.8094338413371</v>
      </c>
    </row>
    <row r="67" spans="1:7" ht="16" x14ac:dyDescent="0.2">
      <c r="A67" s="46">
        <v>19951</v>
      </c>
      <c r="B67" s="47">
        <v>2652</v>
      </c>
      <c r="C67" s="46">
        <v>62</v>
      </c>
      <c r="D67" s="48">
        <f t="shared" si="1"/>
        <v>2715.9405247377472</v>
      </c>
      <c r="E67" s="48">
        <f t="shared" si="2"/>
        <v>92.810558514442278</v>
      </c>
      <c r="F67" s="48">
        <f t="shared" si="3"/>
        <v>-60.967338829466733</v>
      </c>
      <c r="G67" s="48">
        <f t="shared" si="4"/>
        <v>2664.99826151568</v>
      </c>
    </row>
    <row r="68" spans="1:7" ht="16" x14ac:dyDescent="0.2">
      <c r="A68" s="46">
        <v>19952</v>
      </c>
      <c r="B68" s="47">
        <v>2575</v>
      </c>
      <c r="C68" s="46">
        <v>63</v>
      </c>
      <c r="D68" s="48">
        <f t="shared" si="1"/>
        <v>2686.8594918928607</v>
      </c>
      <c r="E68" s="48">
        <f t="shared" si="2"/>
        <v>73.540798217839495</v>
      </c>
      <c r="F68" s="48">
        <f t="shared" si="3"/>
        <v>-71.064003836927611</v>
      </c>
      <c r="G68" s="48">
        <f t="shared" si="4"/>
        <v>2753.3509133868856</v>
      </c>
    </row>
    <row r="69" spans="1:7" ht="16" x14ac:dyDescent="0.2">
      <c r="A69" s="46">
        <v>19953</v>
      </c>
      <c r="B69" s="47">
        <v>3003</v>
      </c>
      <c r="C69" s="46">
        <v>64</v>
      </c>
      <c r="D69" s="48">
        <f t="shared" si="1"/>
        <v>2907.2919943601787</v>
      </c>
      <c r="E69" s="48">
        <f t="shared" si="2"/>
        <v>96.762809669823753</v>
      </c>
      <c r="F69" s="48">
        <f t="shared" si="3"/>
        <v>46.545313616548739</v>
      </c>
      <c r="G69" s="48">
        <f t="shared" si="4"/>
        <v>2788.0690984530675</v>
      </c>
    </row>
    <row r="70" spans="1:7" ht="16" x14ac:dyDescent="0.2">
      <c r="A70" s="46">
        <v>19954</v>
      </c>
      <c r="B70" s="47">
        <v>3148</v>
      </c>
      <c r="C70" s="46">
        <v>65</v>
      </c>
      <c r="D70" s="48">
        <f t="shared" si="1"/>
        <v>2997.8091521849165</v>
      </c>
      <c r="E70" s="48">
        <f t="shared" si="2"/>
        <v>95.775438739567775</v>
      </c>
      <c r="F70" s="48">
        <f t="shared" si="3"/>
        <v>152.28118409182127</v>
      </c>
      <c r="G70" s="48">
        <f t="shared" si="4"/>
        <v>3157.1385935555127</v>
      </c>
    </row>
    <row r="71" spans="1:7" ht="16" x14ac:dyDescent="0.2">
      <c r="A71" s="46">
        <v>19961</v>
      </c>
      <c r="B71" s="47">
        <v>2185</v>
      </c>
      <c r="C71" s="46">
        <v>66</v>
      </c>
      <c r="D71" s="48">
        <f t="shared" si="1"/>
        <v>2514.2917027666153</v>
      </c>
      <c r="E71" s="48">
        <f t="shared" si="2"/>
        <v>4.1954128178328602</v>
      </c>
      <c r="F71" s="48">
        <f t="shared" si="3"/>
        <v>-135.41010817766539</v>
      </c>
      <c r="G71" s="48">
        <f t="shared" si="4"/>
        <v>3032.6172520950172</v>
      </c>
    </row>
    <row r="72" spans="1:7" ht="16" x14ac:dyDescent="0.2">
      <c r="A72" s="46">
        <v>19962</v>
      </c>
      <c r="B72" s="47">
        <v>2179</v>
      </c>
      <c r="C72" s="46">
        <v>67</v>
      </c>
      <c r="D72" s="48">
        <f t="shared" si="1"/>
        <v>2335.0368622204301</v>
      </c>
      <c r="E72" s="48">
        <f t="shared" si="2"/>
        <v>-24.806115255211914</v>
      </c>
      <c r="F72" s="48">
        <f t="shared" si="3"/>
        <v>-94.638511960915608</v>
      </c>
      <c r="G72" s="48">
        <f t="shared" si="4"/>
        <v>2447.4231117475206</v>
      </c>
    </row>
    <row r="73" spans="1:7" ht="16" x14ac:dyDescent="0.2">
      <c r="A73" s="46">
        <v>19963</v>
      </c>
      <c r="B73" s="47">
        <v>2321</v>
      </c>
      <c r="C73" s="46">
        <v>68</v>
      </c>
      <c r="D73" s="48">
        <f t="shared" si="1"/>
        <v>2285.7800678289714</v>
      </c>
      <c r="E73" s="48">
        <f t="shared" si="2"/>
        <v>-28.671506795270453</v>
      </c>
      <c r="F73" s="48">
        <f t="shared" si="3"/>
        <v>43.40324799731669</v>
      </c>
      <c r="G73" s="48">
        <f t="shared" si="4"/>
        <v>2356.7760605817671</v>
      </c>
    </row>
    <row r="74" spans="1:7" ht="16" x14ac:dyDescent="0.2">
      <c r="A74" s="46">
        <v>19964</v>
      </c>
      <c r="B74" s="47">
        <v>2129</v>
      </c>
      <c r="C74" s="46">
        <v>69</v>
      </c>
      <c r="D74" s="48">
        <f t="shared" si="1"/>
        <v>2065.4798691186334</v>
      </c>
      <c r="E74" s="48">
        <f t="shared" si="2"/>
        <v>-58.965958758484419</v>
      </c>
      <c r="F74" s="48">
        <f t="shared" si="3"/>
        <v>127.65569532034016</v>
      </c>
      <c r="G74" s="48">
        <f t="shared" si="4"/>
        <v>2409.389745125522</v>
      </c>
    </row>
    <row r="75" spans="1:7" ht="16" x14ac:dyDescent="0.2">
      <c r="A75" s="46">
        <v>19971</v>
      </c>
      <c r="B75" s="47">
        <v>1601</v>
      </c>
      <c r="C75" s="46">
        <v>70</v>
      </c>
      <c r="D75" s="48">
        <f t="shared" si="1"/>
        <v>1821.9150111730751</v>
      </c>
      <c r="E75" s="48">
        <f t="shared" si="2"/>
        <v>-88.149075482798239</v>
      </c>
      <c r="F75" s="48">
        <f t="shared" si="3"/>
        <v>-159.13222449401431</v>
      </c>
      <c r="G75" s="48">
        <f t="shared" si="4"/>
        <v>1871.1038021824834</v>
      </c>
    </row>
    <row r="76" spans="1:7" ht="16" x14ac:dyDescent="0.2">
      <c r="A76" s="46">
        <v>19972</v>
      </c>
      <c r="B76" s="47">
        <v>1737</v>
      </c>
      <c r="C76" s="46">
        <v>71</v>
      </c>
      <c r="D76" s="48">
        <f t="shared" si="1"/>
        <v>1800.6556636177515</v>
      </c>
      <c r="E76" s="48">
        <f t="shared" si="2"/>
        <v>-77.574523053929937</v>
      </c>
      <c r="F76" s="48">
        <f t="shared" si="3"/>
        <v>-86.042762401995049</v>
      </c>
      <c r="G76" s="48">
        <f t="shared" si="4"/>
        <v>1639.1274237293612</v>
      </c>
    </row>
    <row r="77" spans="1:7" ht="16" x14ac:dyDescent="0.2">
      <c r="A77" s="46">
        <v>19973</v>
      </c>
      <c r="B77" s="47">
        <v>1614</v>
      </c>
      <c r="C77" s="46">
        <v>72</v>
      </c>
      <c r="D77" s="48">
        <f t="shared" si="1"/>
        <v>1618.8676861653423</v>
      </c>
      <c r="E77" s="48">
        <f t="shared" si="2"/>
        <v>-94.04955848126869</v>
      </c>
      <c r="F77" s="48">
        <f t="shared" si="3"/>
        <v>30.011165499230085</v>
      </c>
      <c r="G77" s="48">
        <f t="shared" si="4"/>
        <v>1766.4843885611383</v>
      </c>
    </row>
    <row r="78" spans="1:7" ht="16" x14ac:dyDescent="0.2">
      <c r="A78" s="46">
        <v>19974</v>
      </c>
      <c r="B78" s="47">
        <v>1578</v>
      </c>
      <c r="C78" s="46">
        <v>73</v>
      </c>
      <c r="D78" s="48">
        <f t="shared" si="1"/>
        <v>1473.9199706282184</v>
      </c>
      <c r="E78" s="48">
        <f t="shared" si="2"/>
        <v>-102.09601414787697</v>
      </c>
      <c r="F78" s="48">
        <f t="shared" si="3"/>
        <v>121.1149629146544</v>
      </c>
      <c r="G78" s="48">
        <f t="shared" si="4"/>
        <v>1652.4738230044138</v>
      </c>
    </row>
    <row r="79" spans="1:7" ht="16" x14ac:dyDescent="0.2">
      <c r="A79" s="46">
        <v>19981</v>
      </c>
      <c r="B79" s="47">
        <v>1405</v>
      </c>
      <c r="C79" s="46">
        <v>74</v>
      </c>
      <c r="D79" s="48">
        <f t="shared" ref="D79:D109" si="5" xml:space="preserve"> $D$3*(B79-F75)+(1-$D$3)*(D78+E78)</f>
        <v>1503.2545187051296</v>
      </c>
      <c r="E79" s="48">
        <f t="shared" ref="E79:E109" si="6">$E$3*(D79-D78)+(1-$E$3)*E78</f>
        <v>-81.318244315884598</v>
      </c>
      <c r="F79" s="48">
        <f t="shared" ref="F79:F109" si="7" xml:space="preserve"> $F$3*(B79-D79)+(1-$F$3)*F75</f>
        <v>-142.24257293948389</v>
      </c>
      <c r="G79" s="48">
        <f t="shared" ref="G79:G109" si="8" xml:space="preserve"> D78+E78+F75</f>
        <v>1212.6917319863271</v>
      </c>
    </row>
    <row r="80" spans="1:7" ht="16" x14ac:dyDescent="0.2">
      <c r="A80" s="46">
        <v>19982</v>
      </c>
      <c r="B80" s="47">
        <v>1402</v>
      </c>
      <c r="C80" s="46">
        <v>75</v>
      </c>
      <c r="D80" s="48">
        <f t="shared" si="5"/>
        <v>1467.1158861447011</v>
      </c>
      <c r="E80" s="48">
        <f t="shared" si="6"/>
        <v>-74.175829657807483</v>
      </c>
      <c r="F80" s="48">
        <f t="shared" si="7"/>
        <v>-80.236898933089421</v>
      </c>
      <c r="G80" s="48">
        <f t="shared" si="8"/>
        <v>1335.8935119872499</v>
      </c>
    </row>
    <row r="81" spans="1:7" ht="16" x14ac:dyDescent="0.2">
      <c r="A81" s="46">
        <v>19983</v>
      </c>
      <c r="B81" s="47">
        <v>1556</v>
      </c>
      <c r="C81" s="46">
        <v>76</v>
      </c>
      <c r="D81" s="48">
        <f t="shared" si="5"/>
        <v>1483.8704978990199</v>
      </c>
      <c r="E81" s="48">
        <f t="shared" si="6"/>
        <v>-59.800696885026163</v>
      </c>
      <c r="F81" s="48">
        <f t="shared" si="7"/>
        <v>41.696297519922375</v>
      </c>
      <c r="G81" s="48">
        <f t="shared" si="8"/>
        <v>1422.9512219861238</v>
      </c>
    </row>
    <row r="82" spans="1:7" ht="16" x14ac:dyDescent="0.2">
      <c r="A82" s="46">
        <v>19984</v>
      </c>
      <c r="B82" s="47">
        <v>1710</v>
      </c>
      <c r="C82" s="46">
        <v>77</v>
      </c>
      <c r="D82" s="48">
        <f t="shared" si="5"/>
        <v>1536.7106113328139</v>
      </c>
      <c r="E82" s="48">
        <f t="shared" si="6"/>
        <v>-41.993386386797589</v>
      </c>
      <c r="F82" s="48">
        <f t="shared" si="7"/>
        <v>135.59001350335237</v>
      </c>
      <c r="G82" s="48">
        <f t="shared" si="8"/>
        <v>1545.1847639286482</v>
      </c>
    </row>
    <row r="83" spans="1:7" ht="16" x14ac:dyDescent="0.2">
      <c r="A83" s="46">
        <v>19991</v>
      </c>
      <c r="B83" s="47">
        <v>1530</v>
      </c>
      <c r="C83" s="46">
        <v>78</v>
      </c>
      <c r="D83" s="48">
        <f t="shared" si="5"/>
        <v>1616.0445944706262</v>
      </c>
      <c r="E83" s="48">
        <f t="shared" si="6"/>
        <v>-22.812823543340635</v>
      </c>
      <c r="F83" s="48">
        <f t="shared" si="7"/>
        <v>-126.6512450123183</v>
      </c>
      <c r="G83" s="48">
        <f t="shared" si="8"/>
        <v>1352.4746520065326</v>
      </c>
    </row>
    <row r="84" spans="1:7" ht="16" x14ac:dyDescent="0.2">
      <c r="A84" s="46">
        <v>19992</v>
      </c>
      <c r="B84" s="47">
        <v>1558</v>
      </c>
      <c r="C84" s="46">
        <v>79</v>
      </c>
      <c r="D84" s="48">
        <f t="shared" si="5"/>
        <v>1623.9899350868257</v>
      </c>
      <c r="E84" s="48">
        <f t="shared" si="6"/>
        <v>-17.950285907166482</v>
      </c>
      <c r="F84" s="48">
        <f t="shared" si="7"/>
        <v>-76.2842819289624</v>
      </c>
      <c r="G84" s="48">
        <f t="shared" si="8"/>
        <v>1512.9948719941963</v>
      </c>
    </row>
    <row r="85" spans="1:7" ht="16" x14ac:dyDescent="0.2">
      <c r="A85" s="46">
        <v>19993</v>
      </c>
      <c r="B85" s="47">
        <v>1336</v>
      </c>
      <c r="C85" s="46">
        <v>80</v>
      </c>
      <c r="D85" s="48">
        <f t="shared" si="5"/>
        <v>1392.9878071367079</v>
      </c>
      <c r="E85" s="48">
        <f t="shared" si="6"/>
        <v>-51.631509370848342</v>
      </c>
      <c r="F85" s="48">
        <f t="shared" si="7"/>
        <v>14.317799594896806</v>
      </c>
      <c r="G85" s="48">
        <f t="shared" si="8"/>
        <v>1647.7359466995815</v>
      </c>
    </row>
    <row r="86" spans="1:7" ht="16" x14ac:dyDescent="0.2">
      <c r="A86" s="46">
        <v>19994</v>
      </c>
      <c r="B86" s="47">
        <v>2343</v>
      </c>
      <c r="C86" s="46">
        <v>81</v>
      </c>
      <c r="D86" s="48">
        <f t="shared" si="5"/>
        <v>1933.2493266118486</v>
      </c>
      <c r="E86" s="48">
        <f t="shared" si="6"/>
        <v>41.940464379738707</v>
      </c>
      <c r="F86" s="48">
        <f t="shared" si="7"/>
        <v>211.65197995577125</v>
      </c>
      <c r="G86" s="48">
        <f t="shared" si="8"/>
        <v>1476.9463112692119</v>
      </c>
    </row>
    <row r="87" spans="1:7" ht="16" x14ac:dyDescent="0.2">
      <c r="A87" s="46">
        <v>20001</v>
      </c>
      <c r="B87" s="47">
        <v>1945</v>
      </c>
      <c r="C87" s="46">
        <v>82</v>
      </c>
      <c r="D87" s="48">
        <f t="shared" si="5"/>
        <v>2041.1151059346962</v>
      </c>
      <c r="E87" s="48">
        <f t="shared" si="6"/>
        <v>52.3625534038027</v>
      </c>
      <c r="F87" s="48">
        <f t="shared" si="7"/>
        <v>-118.17942857051206</v>
      </c>
      <c r="G87" s="48">
        <f t="shared" si="8"/>
        <v>1848.538545979269</v>
      </c>
    </row>
    <row r="88" spans="1:7" ht="16" x14ac:dyDescent="0.2">
      <c r="A88" s="46">
        <v>20002</v>
      </c>
      <c r="B88" s="47">
        <v>1825</v>
      </c>
      <c r="C88" s="46">
        <v>83</v>
      </c>
      <c r="D88" s="48">
        <f t="shared" si="5"/>
        <v>1962.1256175894655</v>
      </c>
      <c r="E88" s="48">
        <f t="shared" si="6"/>
        <v>31.597196821397908</v>
      </c>
      <c r="F88" s="48">
        <f t="shared" si="7"/>
        <v>-93.163843109892156</v>
      </c>
      <c r="G88" s="48">
        <f t="shared" si="8"/>
        <v>2017.1933774095367</v>
      </c>
    </row>
    <row r="89" spans="1:7" ht="16" x14ac:dyDescent="0.2">
      <c r="A89" s="46">
        <v>20003</v>
      </c>
      <c r="B89" s="47">
        <v>1870</v>
      </c>
      <c r="C89" s="46">
        <v>84</v>
      </c>
      <c r="D89" s="48">
        <f t="shared" si="5"/>
        <v>1899.3807681950339</v>
      </c>
      <c r="E89" s="48">
        <f t="shared" si="6"/>
        <v>16.682725722970318</v>
      </c>
      <c r="F89" s="48">
        <f t="shared" si="7"/>
        <v>2.1942549599623007</v>
      </c>
      <c r="G89" s="48">
        <f t="shared" si="8"/>
        <v>2008.0406140057601</v>
      </c>
    </row>
    <row r="90" spans="1:7" ht="16" x14ac:dyDescent="0.2">
      <c r="A90" s="46">
        <v>20004</v>
      </c>
      <c r="B90" s="47">
        <v>1007</v>
      </c>
      <c r="C90" s="46">
        <v>85</v>
      </c>
      <c r="D90" s="48">
        <f t="shared" si="5"/>
        <v>1150.1252097940082</v>
      </c>
      <c r="E90" s="48">
        <f t="shared" si="6"/>
        <v>-104.40394623252743</v>
      </c>
      <c r="F90" s="48">
        <f t="shared" si="7"/>
        <v>113.22410661985876</v>
      </c>
      <c r="G90" s="48">
        <f t="shared" si="8"/>
        <v>2127.7154738737754</v>
      </c>
    </row>
    <row r="91" spans="1:7" ht="16" x14ac:dyDescent="0.2">
      <c r="A91" s="46">
        <v>20011</v>
      </c>
      <c r="B91" s="47">
        <v>1431</v>
      </c>
      <c r="C91" s="46">
        <v>86</v>
      </c>
      <c r="D91" s="48">
        <f t="shared" si="5"/>
        <v>1389.8031398492569</v>
      </c>
      <c r="E91" s="48">
        <f t="shared" si="6"/>
        <v>-50.008272137791543</v>
      </c>
      <c r="F91" s="48">
        <f t="shared" si="7"/>
        <v>-73.962749448420141</v>
      </c>
      <c r="G91" s="48">
        <f t="shared" si="8"/>
        <v>927.54183499096871</v>
      </c>
    </row>
    <row r="92" spans="1:7" ht="16" x14ac:dyDescent="0.2">
      <c r="A92" s="46">
        <v>20012</v>
      </c>
      <c r="B92" s="47">
        <v>1475</v>
      </c>
      <c r="C92" s="46">
        <v>87</v>
      </c>
      <c r="D92" s="48">
        <f t="shared" si="5"/>
        <v>1495.870647194748</v>
      </c>
      <c r="E92" s="48">
        <f t="shared" si="6"/>
        <v>-25.334356363878637</v>
      </c>
      <c r="F92" s="48">
        <f t="shared" si="7"/>
        <v>-73.107126567313088</v>
      </c>
      <c r="G92" s="48">
        <f t="shared" si="8"/>
        <v>1246.6310246015732</v>
      </c>
    </row>
    <row r="93" spans="1:7" ht="16" x14ac:dyDescent="0.2">
      <c r="A93" s="46">
        <v>20013</v>
      </c>
      <c r="B93" s="47">
        <v>1450</v>
      </c>
      <c r="C93" s="46">
        <v>88</v>
      </c>
      <c r="D93" s="48">
        <f t="shared" si="5"/>
        <v>1455.0013975898107</v>
      </c>
      <c r="E93" s="48">
        <f t="shared" si="6"/>
        <v>-27.790257264425904</v>
      </c>
      <c r="F93" s="48">
        <f t="shared" si="7"/>
        <v>0.19792374645385102</v>
      </c>
      <c r="G93" s="48">
        <f t="shared" si="8"/>
        <v>1472.7305457908317</v>
      </c>
    </row>
    <row r="94" spans="1:7" ht="16" x14ac:dyDescent="0.2">
      <c r="A94" s="46">
        <v>20014</v>
      </c>
      <c r="B94" s="47">
        <v>1375</v>
      </c>
      <c r="C94" s="46">
        <v>89</v>
      </c>
      <c r="D94" s="48">
        <f t="shared" si="5"/>
        <v>1314.1465917108442</v>
      </c>
      <c r="E94" s="48">
        <f t="shared" si="6"/>
        <v>-45.664556266914424</v>
      </c>
      <c r="F94" s="48">
        <f t="shared" si="7"/>
        <v>98.694603002550963</v>
      </c>
      <c r="G94" s="48">
        <f t="shared" si="8"/>
        <v>1540.4352469452435</v>
      </c>
    </row>
    <row r="95" spans="1:7" ht="16" x14ac:dyDescent="0.2">
      <c r="A95" s="46">
        <v>20021</v>
      </c>
      <c r="B95" s="47">
        <v>1495</v>
      </c>
      <c r="C95" s="46">
        <v>90</v>
      </c>
      <c r="D95" s="48">
        <f t="shared" si="5"/>
        <v>1473.8416363972703</v>
      </c>
      <c r="E95" s="48">
        <f t="shared" si="6"/>
        <v>-13.19939406133452</v>
      </c>
      <c r="F95" s="48">
        <f t="shared" si="7"/>
        <v>-47.572752747750336</v>
      </c>
      <c r="G95" s="48">
        <f t="shared" si="8"/>
        <v>1194.5192859955096</v>
      </c>
    </row>
    <row r="96" spans="1:7" ht="16" x14ac:dyDescent="0.2">
      <c r="A96" s="46">
        <v>20022</v>
      </c>
      <c r="B96" s="47">
        <v>1429</v>
      </c>
      <c r="C96" s="46">
        <v>91</v>
      </c>
      <c r="D96" s="48">
        <f t="shared" si="5"/>
        <v>1488.9808733443967</v>
      </c>
      <c r="E96" s="48">
        <f t="shared" si="6"/>
        <v>-8.7193588056037896</v>
      </c>
      <c r="F96" s="48">
        <f t="shared" si="7"/>
        <v>-69.465434747972751</v>
      </c>
      <c r="G96" s="48">
        <f t="shared" si="8"/>
        <v>1387.5351157686227</v>
      </c>
    </row>
    <row r="97" spans="1:7" ht="16" x14ac:dyDescent="0.2">
      <c r="A97" s="46">
        <v>20023</v>
      </c>
      <c r="B97" s="47">
        <v>1443</v>
      </c>
      <c r="C97" s="46">
        <v>92</v>
      </c>
      <c r="D97" s="48">
        <f t="shared" si="5"/>
        <v>1454.6603530010857</v>
      </c>
      <c r="E97" s="48">
        <f t="shared" si="6"/>
        <v>-12.76662934038518</v>
      </c>
      <c r="F97" s="48">
        <f t="shared" si="7"/>
        <v>-3.091986076982717</v>
      </c>
      <c r="G97" s="48">
        <f t="shared" si="8"/>
        <v>1480.4594382852467</v>
      </c>
    </row>
    <row r="98" spans="1:7" ht="16" x14ac:dyDescent="0.2">
      <c r="A98" s="46">
        <v>20024</v>
      </c>
      <c r="B98" s="47">
        <v>1472</v>
      </c>
      <c r="C98" s="46">
        <v>93</v>
      </c>
      <c r="D98" s="48">
        <f t="shared" si="5"/>
        <v>1395.0179318472792</v>
      </c>
      <c r="E98" s="48">
        <f t="shared" si="6"/>
        <v>-20.17719197136482</v>
      </c>
      <c r="F98" s="48">
        <f t="shared" si="7"/>
        <v>92.670769758063173</v>
      </c>
      <c r="G98" s="48">
        <f t="shared" si="8"/>
        <v>1540.5883266632516</v>
      </c>
    </row>
    <row r="99" spans="1:7" ht="16" x14ac:dyDescent="0.2">
      <c r="A99" s="46">
        <v>20031</v>
      </c>
      <c r="B99" s="47">
        <v>1475</v>
      </c>
      <c r="C99" s="46">
        <v>94</v>
      </c>
      <c r="D99" s="48">
        <f t="shared" si="5"/>
        <v>1475.8062454721924</v>
      </c>
      <c r="E99" s="48">
        <f t="shared" si="6"/>
        <v>-4.2156226016604705</v>
      </c>
      <c r="F99" s="48">
        <f t="shared" si="7"/>
        <v>-34.598052041292327</v>
      </c>
      <c r="G99" s="48">
        <f t="shared" si="8"/>
        <v>1327.2679871281639</v>
      </c>
    </row>
    <row r="100" spans="1:7" ht="16" x14ac:dyDescent="0.2">
      <c r="A100" s="46">
        <v>20032</v>
      </c>
      <c r="B100" s="47">
        <v>1545</v>
      </c>
      <c r="C100" s="46">
        <v>95</v>
      </c>
      <c r="D100" s="48">
        <f t="shared" si="5"/>
        <v>1569.2365381854042</v>
      </c>
      <c r="E100" s="48">
        <f t="shared" si="6"/>
        <v>11.221154956793789</v>
      </c>
      <c r="F100" s="48">
        <f t="shared" si="7"/>
        <v>-56.917322212543468</v>
      </c>
      <c r="G100" s="48">
        <f t="shared" si="8"/>
        <v>1402.1251881225592</v>
      </c>
    </row>
    <row r="101" spans="1:7" ht="16" x14ac:dyDescent="0.2">
      <c r="A101" s="46">
        <v>20033</v>
      </c>
      <c r="B101" s="47">
        <v>1715</v>
      </c>
      <c r="C101" s="46">
        <v>96</v>
      </c>
      <c r="D101" s="48">
        <f t="shared" si="5"/>
        <v>1674.5220445539835</v>
      </c>
      <c r="E101" s="48">
        <f t="shared" si="6"/>
        <v>26.091725469054069</v>
      </c>
      <c r="F101" s="48">
        <f t="shared" si="7"/>
        <v>8.9958730339807325</v>
      </c>
      <c r="G101" s="48">
        <f t="shared" si="8"/>
        <v>1577.3657070652152</v>
      </c>
    </row>
    <row r="102" spans="1:7" ht="16" x14ac:dyDescent="0.2">
      <c r="A102" s="46">
        <v>20034</v>
      </c>
      <c r="B102" s="47">
        <v>2006</v>
      </c>
      <c r="C102" s="46">
        <v>97</v>
      </c>
      <c r="D102" s="48">
        <f t="shared" si="5"/>
        <v>1845.9913599688155</v>
      </c>
      <c r="E102" s="48">
        <f t="shared" si="6"/>
        <v>49.07437160167057</v>
      </c>
      <c r="F102" s="48">
        <f t="shared" si="7"/>
        <v>111.35270184796866</v>
      </c>
      <c r="G102" s="48">
        <f t="shared" si="8"/>
        <v>1793.2845397811009</v>
      </c>
    </row>
    <row r="103" spans="1:7" ht="16" x14ac:dyDescent="0.2">
      <c r="A103" s="46">
        <v>20041</v>
      </c>
      <c r="B103" s="47">
        <v>1909</v>
      </c>
      <c r="C103" s="46">
        <v>98</v>
      </c>
      <c r="D103" s="48">
        <f t="shared" si="5"/>
        <v>1928.2345091349437</v>
      </c>
      <c r="E103" s="48">
        <f t="shared" si="6"/>
        <v>54.318001501572752</v>
      </c>
      <c r="F103" s="48">
        <f t="shared" si="7"/>
        <v>-30.335656095703257</v>
      </c>
      <c r="G103" s="48">
        <f t="shared" si="8"/>
        <v>1860.4676795291937</v>
      </c>
    </row>
    <row r="104" spans="1:7" ht="16" x14ac:dyDescent="0.2">
      <c r="A104" s="46">
        <v>20042</v>
      </c>
      <c r="B104" s="47">
        <v>2014</v>
      </c>
      <c r="C104" s="46">
        <v>99</v>
      </c>
      <c r="D104" s="48">
        <f t="shared" si="5"/>
        <v>2042.9442815483058</v>
      </c>
      <c r="E104" s="48">
        <f t="shared" si="6"/>
        <v>63.865296244217554</v>
      </c>
      <c r="F104" s="48">
        <f t="shared" si="7"/>
        <v>-49.156600884146307</v>
      </c>
      <c r="G104" s="48">
        <f t="shared" si="8"/>
        <v>1925.635188423973</v>
      </c>
    </row>
    <row r="105" spans="1:7" ht="16" x14ac:dyDescent="0.2">
      <c r="A105" s="46">
        <v>20043</v>
      </c>
      <c r="B105" s="47">
        <v>2350</v>
      </c>
      <c r="C105" s="46">
        <v>100</v>
      </c>
      <c r="D105" s="48">
        <f t="shared" si="5"/>
        <v>2266.8667692267722</v>
      </c>
      <c r="E105" s="48">
        <f t="shared" si="6"/>
        <v>89.168630775253604</v>
      </c>
      <c r="F105" s="48">
        <f t="shared" si="7"/>
        <v>29.564225982952621</v>
      </c>
      <c r="G105" s="48">
        <f t="shared" si="8"/>
        <v>2115.8054508265041</v>
      </c>
    </row>
    <row r="106" spans="1:7" ht="16" x14ac:dyDescent="0.2">
      <c r="A106" s="46">
        <v>20044</v>
      </c>
      <c r="B106" s="47">
        <v>3490</v>
      </c>
      <c r="C106" s="46">
        <v>101</v>
      </c>
      <c r="D106" s="48">
        <f t="shared" si="5"/>
        <v>3054.9260826535756</v>
      </c>
      <c r="E106" s="48">
        <f t="shared" si="6"/>
        <v>199.65579217856339</v>
      </c>
      <c r="F106" s="48">
        <f t="shared" si="7"/>
        <v>201.16453788427751</v>
      </c>
      <c r="G106" s="48">
        <f t="shared" si="8"/>
        <v>2467.3881018499942</v>
      </c>
    </row>
    <row r="107" spans="1:7" ht="16" x14ac:dyDescent="0.2">
      <c r="A107" s="46">
        <v>20051</v>
      </c>
      <c r="B107" s="47">
        <v>3243</v>
      </c>
      <c r="C107" s="46">
        <v>102</v>
      </c>
      <c r="D107" s="48">
        <f t="shared" si="5"/>
        <v>3267.3989005417966</v>
      </c>
      <c r="E107" s="48">
        <f t="shared" si="6"/>
        <v>201.68202721566627</v>
      </c>
      <c r="F107" s="48">
        <f t="shared" si="7"/>
        <v>-28.688587905952019</v>
      </c>
      <c r="G107" s="48">
        <f t="shared" si="8"/>
        <v>3224.2462187364358</v>
      </c>
    </row>
    <row r="108" spans="1:7" ht="16" x14ac:dyDescent="0.2">
      <c r="A108" s="46">
        <v>20052</v>
      </c>
      <c r="B108" s="47">
        <v>3520</v>
      </c>
      <c r="C108" s="46">
        <v>103</v>
      </c>
      <c r="D108" s="48">
        <f t="shared" si="5"/>
        <v>3537.4763333212472</v>
      </c>
      <c r="E108" s="48">
        <f t="shared" si="6"/>
        <v>212.49461121678723</v>
      </c>
      <c r="F108" s="48">
        <f t="shared" si="7"/>
        <v>-40.367362305622997</v>
      </c>
      <c r="G108" s="48">
        <f t="shared" si="8"/>
        <v>3419.9243268733162</v>
      </c>
    </row>
    <row r="109" spans="1:7" ht="16" x14ac:dyDescent="0.2">
      <c r="A109" s="46">
        <v>20053</v>
      </c>
      <c r="B109" s="47">
        <v>3678</v>
      </c>
      <c r="C109" s="46">
        <v>104</v>
      </c>
      <c r="D109" s="48">
        <f t="shared" si="5"/>
        <v>3680.5780646322455</v>
      </c>
      <c r="E109" s="48">
        <f t="shared" si="6"/>
        <v>201.52433716290633</v>
      </c>
      <c r="F109" s="48">
        <f t="shared" si="7"/>
        <v>20.646805695503666</v>
      </c>
      <c r="G109" s="48">
        <f t="shared" si="8"/>
        <v>3779.5351705209869</v>
      </c>
    </row>
  </sheetData>
  <pageMargins left="0.7" right="0.7" top="0.75" bottom="0.75" header="0.3" footer="0.3"/>
  <ignoredErrors>
    <ignoredError sqref="D9:F13" calculatedColumn="1"/>
  </ignoredErrors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Apple Data</vt:lpstr>
      <vt:lpstr>Part 1 Question 1</vt:lpstr>
      <vt:lpstr>Part 1 Question 2</vt:lpstr>
      <vt:lpstr>Part 2 Question 1</vt:lpstr>
      <vt:lpstr>Part 2 Question 2 Initial</vt:lpstr>
      <vt:lpstr>Part 2 Question 2 Forecasts</vt:lpstr>
      <vt:lpstr>Part 2 Question 3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Jahnavi Angati</cp:lastModifiedBy>
  <dcterms:created xsi:type="dcterms:W3CDTF">2018-02-07T18:34:42Z</dcterms:created>
  <dcterms:modified xsi:type="dcterms:W3CDTF">2023-10-24T20:16:48Z</dcterms:modified>
</cp:coreProperties>
</file>