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trlProps/ctrlProp6.xml" ContentType="application/vnd.ms-excel.controlproperti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ctrlProps/ctrlProp7.xml" ContentType="application/vnd.ms-excel.controlproperti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mc:AlternateContent xmlns:mc="http://schemas.openxmlformats.org/markup-compatibility/2006">
    <mc:Choice Requires="x15">
      <x15ac:absPath xmlns:x15ac="http://schemas.microsoft.com/office/spreadsheetml/2010/11/ac" url="/Users/jahnaviangati/Downloads/MSBA/Fall 2023/Marketing Analytics/Homework/HW4/"/>
    </mc:Choice>
  </mc:AlternateContent>
  <xr:revisionPtr revIDLastSave="0" documentId="13_ncr:1_{9CFCEC74-AA44-0C42-B980-85E81FF57B57}" xr6:coauthVersionLast="47" xr6:coauthVersionMax="47" xr10:uidLastSave="{00000000-0000-0000-0000-000000000000}"/>
  <bookViews>
    <workbookView xWindow="0" yWindow="780" windowWidth="34200" windowHeight="20040" activeTab="6" xr2:uid="{00000000-000D-0000-FFFF-FFFF00000000}"/>
  </bookViews>
  <sheets>
    <sheet name="Dictionary" sheetId="14" r:id="rId1"/>
    <sheet name="RM Data" sheetId="1" r:id="rId2"/>
    <sheet name="NE Data" sheetId="2" r:id="rId3"/>
    <sheet name="Question-1" sheetId="25" r:id="rId4"/>
    <sheet name="Question-2" sheetId="26" r:id="rId5"/>
    <sheet name="Question-3" sheetId="33" r:id="rId6"/>
    <sheet name="Question-4" sheetId="44" r:id="rId7"/>
    <sheet name="Question-5" sheetId="45" r:id="rId8"/>
    <sheet name="Q3-Model 4" sheetId="40" r:id="rId9"/>
    <sheet name="XLSTAT_20231114_111801_1_HID" sheetId="41" state="hidden" r:id="rId10"/>
    <sheet name="Q3-Model 3" sheetId="38" r:id="rId11"/>
    <sheet name="XLSTAT_20231114_111549_1_HID" sheetId="39" state="hidden" r:id="rId12"/>
    <sheet name="Q3-Model 2" sheetId="36" r:id="rId13"/>
    <sheet name="XLSTAT_20231114_111117_1_HID" sheetId="37" state="hidden" r:id="rId14"/>
    <sheet name="Q3-Model 1" sheetId="34" r:id="rId15"/>
    <sheet name="XLSTAT_20231114_110833_1_HID" sheetId="35" state="hidden" r:id="rId16"/>
    <sheet name="Combined-Linear regression" sheetId="31" r:id="rId17"/>
    <sheet name="XLSTAT_20231112_154752_1_HID" sheetId="32" state="hidden" r:id="rId18"/>
    <sheet name="XLSTAT_20231112_154445_1_HID" sheetId="30" state="hidden" r:id="rId19"/>
    <sheet name="RM-Linear Regression" sheetId="21" r:id="rId20"/>
    <sheet name="NE-Linear regression" sheetId="23" r:id="rId21"/>
    <sheet name="XLSTAT_20231112_152544_1_HID" sheetId="24" state="hidden" r:id="rId22"/>
    <sheet name="XLSTAT_20231112_152509_1_HID" sheetId="22" state="hidden" r:id="rId23"/>
    <sheet name="XLSTAT_20231112_152431_1_HID" sheetId="20" state="hidden" r:id="rId24"/>
    <sheet name="XLSTAT_20231112_152210_1_HID" sheetId="18" state="hidden" r:id="rId25"/>
    <sheet name="XLSTAT_20231112_151910_1_HID" sheetId="16" state="hidden" r:id="rId26"/>
  </sheets>
  <definedNames>
    <definedName name="tab20231112_152509_RunProcREG_1_69" localSheetId="19" hidden="1">'RM-Linear Regression'!$B$103:$C$213</definedName>
    <definedName name="tab20231112_152509_RunProcREG_1_78" localSheetId="19" hidden="1">'RM-Linear Regression'!$B$50:$H$53</definedName>
    <definedName name="tab20231112_152509_RunProcREG_1_89" localSheetId="19" hidden="1">'RM-Linear Regression'!$B$60:$I$64</definedName>
    <definedName name="tab20231112_152509_RunProcREG_1_91" localSheetId="19" hidden="1">'RM-Linear Regression'!$B$32:$C$45</definedName>
    <definedName name="tab20231112_152509_RunProcREG_2_69" localSheetId="19" hidden="1">'RM-Linear Regression'!$D$103:$D$213</definedName>
    <definedName name="tab20231112_152509_RunProcREG_2_89" localSheetId="19" hidden="1">'RM-Linear Regression'!$B$75:$I$78</definedName>
    <definedName name="tab20231112_152509_RunProcREG_3_69" localSheetId="19" hidden="1">'RM-Linear Regression'!$E$103:$E$213</definedName>
    <definedName name="tab20231112_152509_RunProcREG_4_69" localSheetId="19" hidden="1">'RM-Linear Regression'!$F$103:$G$213</definedName>
    <definedName name="tab20231112_152509_RunProcREG_5_69" localSheetId="19" hidden="1">'RM-Linear Regression'!$H$103:$M$213</definedName>
    <definedName name="tab20231112_152544_RunProcREG_1_69" localSheetId="20" hidden="1">'NE-Linear regression'!$B$103:$C$213</definedName>
    <definedName name="tab20231112_152544_RunProcREG_1_78" localSheetId="20" hidden="1">'NE-Linear regression'!$B$50:$H$53</definedName>
    <definedName name="tab20231112_152544_RunProcREG_1_89" localSheetId="20" hidden="1">'NE-Linear regression'!$B$60:$I$64</definedName>
    <definedName name="tab20231112_152544_RunProcREG_1_91" localSheetId="20" hidden="1">'NE-Linear regression'!$B$32:$C$45</definedName>
    <definedName name="tab20231112_152544_RunProcREG_2_69" localSheetId="20" hidden="1">'NE-Linear regression'!$D$103:$D$213</definedName>
    <definedName name="tab20231112_152544_RunProcREG_2_89" localSheetId="20" hidden="1">'NE-Linear regression'!$B$75:$I$78</definedName>
    <definedName name="tab20231112_152544_RunProcREG_3_69" localSheetId="20" hidden="1">'NE-Linear regression'!$E$103:$E$213</definedName>
    <definedName name="tab20231112_152544_RunProcREG_4_69" localSheetId="20" hidden="1">'NE-Linear regression'!$F$103:$G$213</definedName>
    <definedName name="tab20231112_152544_RunProcREG_5_69" localSheetId="20" hidden="1">'NE-Linear regression'!$H$103:$M$213</definedName>
    <definedName name="tab20231112_154752_RunProcREG_1_69" localSheetId="16" hidden="1">'Combined-Linear regression'!$B$103:$C$323</definedName>
    <definedName name="tab20231112_154752_RunProcREG_1_78" localSheetId="16" hidden="1">'Combined-Linear regression'!$B$50:$H$53</definedName>
    <definedName name="tab20231112_154752_RunProcREG_1_89" localSheetId="16" hidden="1">'Combined-Linear regression'!$B$60:$I$64</definedName>
    <definedName name="tab20231112_154752_RunProcREG_1_91" localSheetId="16" hidden="1">'Combined-Linear regression'!$B$32:$C$45</definedName>
    <definedName name="tab20231112_154752_RunProcREG_2_69" localSheetId="16" hidden="1">'Combined-Linear regression'!$D$103:$D$323</definedName>
    <definedName name="tab20231112_154752_RunProcREG_2_89" localSheetId="16" hidden="1">'Combined-Linear regression'!$B$75:$I$78</definedName>
    <definedName name="tab20231112_154752_RunProcREG_3_69" localSheetId="16" hidden="1">'Combined-Linear regression'!$E$103:$E$323</definedName>
    <definedName name="tab20231112_154752_RunProcREG_4_69" localSheetId="16" hidden="1">'Combined-Linear regression'!$F$103:$G$323</definedName>
    <definedName name="tab20231112_154752_RunProcREG_5_69" localSheetId="16" hidden="1">'Combined-Linear regression'!$H$103:$M$323</definedName>
    <definedName name="tab20231114_110833_RunProcREG_1_69" localSheetId="14" hidden="1">'Q3-Model 1'!$B$107:$C$327</definedName>
    <definedName name="tab20231114_110833_RunProcREG_1_78" localSheetId="14" hidden="1">'Q3-Model 1'!$B$52:$H$55</definedName>
    <definedName name="tab20231114_110833_RunProcREG_1_89" localSheetId="14" hidden="1">'Q3-Model 1'!$B$62:$I$67</definedName>
    <definedName name="tab20231114_110833_RunProcREG_1_91" localSheetId="14" hidden="1">'Q3-Model 1'!$B$34:$C$47</definedName>
    <definedName name="tab20231114_110833_RunProcREG_2_69" localSheetId="14" hidden="1">'Q3-Model 1'!$D$107:$D$327</definedName>
    <definedName name="tab20231114_110833_RunProcREG_2_89" localSheetId="14" hidden="1">'Q3-Model 1'!$B$78:$I$82</definedName>
    <definedName name="tab20231114_110833_RunProcREG_3_69" localSheetId="14" hidden="1">'Q3-Model 1'!$E$107:$E$327</definedName>
    <definedName name="tab20231114_110833_RunProcREG_4_69" localSheetId="14" hidden="1">'Q3-Model 1'!$F$107:$G$327</definedName>
    <definedName name="tab20231114_110833_RunProcREG_5_69" localSheetId="14" hidden="1">'Q3-Model 1'!$H$107:$M$327</definedName>
    <definedName name="tab20231114_111117_RunProcREG_1_69" localSheetId="12" hidden="1">'Q3-Model 2'!$B$111:$C$331</definedName>
    <definedName name="tab20231114_111117_RunProcREG_1_78" localSheetId="12" hidden="1">'Q3-Model 2'!$B$54:$H$57</definedName>
    <definedName name="tab20231114_111117_RunProcREG_1_89" localSheetId="12" hidden="1">'Q3-Model 2'!$B$64:$I$70</definedName>
    <definedName name="tab20231114_111117_RunProcREG_1_91" localSheetId="12" hidden="1">'Q3-Model 2'!$B$36:$C$49</definedName>
    <definedName name="tab20231114_111117_RunProcREG_2_69" localSheetId="12" hidden="1">'Q3-Model 2'!$D$111:$D$331</definedName>
    <definedName name="tab20231114_111117_RunProcREG_2_89" localSheetId="12" hidden="1">'Q3-Model 2'!$B$81:$I$86</definedName>
    <definedName name="tab20231114_111117_RunProcREG_3_69" localSheetId="12" hidden="1">'Q3-Model 2'!$E$111:$E$331</definedName>
    <definedName name="tab20231114_111117_RunProcREG_4_69" localSheetId="12" hidden="1">'Q3-Model 2'!$F$111:$G$331</definedName>
    <definedName name="tab20231114_111117_RunProcREG_5_69" localSheetId="12" hidden="1">'Q3-Model 2'!$H$111:$M$331</definedName>
    <definedName name="tab20231114_111549_RunProcREG_1_69" localSheetId="10" hidden="1">'Q3-Model 3'!$B$115:$C$335</definedName>
    <definedName name="tab20231114_111549_RunProcREG_1_78" localSheetId="10" hidden="1">'Q3-Model 3'!$B$56:$H$59</definedName>
    <definedName name="tab20231114_111549_RunProcREG_1_89" localSheetId="10" hidden="1">'Q3-Model 3'!$B$66:$I$73</definedName>
    <definedName name="tab20231114_111549_RunProcREG_1_91" localSheetId="10" hidden="1">'Q3-Model 3'!$B$38:$C$51</definedName>
    <definedName name="tab20231114_111549_RunProcREG_2_69" localSheetId="10" hidden="1">'Q3-Model 3'!$D$115:$D$335</definedName>
    <definedName name="tab20231114_111549_RunProcREG_2_89" localSheetId="10" hidden="1">'Q3-Model 3'!$B$84:$I$90</definedName>
    <definedName name="tab20231114_111549_RunProcREG_3_69" localSheetId="10" hidden="1">'Q3-Model 3'!$E$115:$E$335</definedName>
    <definedName name="tab20231114_111549_RunProcREG_4_69" localSheetId="10" hidden="1">'Q3-Model 3'!$F$115:$G$335</definedName>
    <definedName name="tab20231114_111549_RunProcREG_5_69" localSheetId="10" hidden="1">'Q3-Model 3'!$H$115:$M$335</definedName>
    <definedName name="tab20231114_111801_RunProcREG_1_69" localSheetId="8" hidden="1">'Q3-Model 4'!$B$119:$C$339</definedName>
    <definedName name="tab20231114_111801_RunProcREG_1_78" localSheetId="8" hidden="1">'Q3-Model 4'!$B$58:$H$61</definedName>
    <definedName name="tab20231114_111801_RunProcREG_1_89" localSheetId="8" hidden="1">'Q3-Model 4'!$B$68:$I$76</definedName>
    <definedName name="tab20231114_111801_RunProcREG_1_91" localSheetId="8" hidden="1">'Q3-Model 4'!$B$40:$C$53</definedName>
    <definedName name="tab20231114_111801_RunProcREG_2_69" localSheetId="8" hidden="1">'Q3-Model 4'!$D$119:$D$339</definedName>
    <definedName name="tab20231114_111801_RunProcREG_2_89" localSheetId="8" hidden="1">'Q3-Model 4'!$B$87:$I$94</definedName>
    <definedName name="tab20231114_111801_RunProcREG_3_69" localSheetId="8" hidden="1">'Q3-Model 4'!$E$119:$E$339</definedName>
    <definedName name="tab20231114_111801_RunProcREG_4_69" localSheetId="8" hidden="1">'Q3-Model 4'!$F$119:$G$339</definedName>
    <definedName name="tab20231114_111801_RunProcREG_5_69" localSheetId="8" hidden="1">'Q3-Model 4'!$H$119:$M$339</definedName>
    <definedName name="xdata1" localSheetId="25" hidden="1">XLSTAT_20231112_151910_1_HID!$C$1:$C$70</definedName>
    <definedName name="xdata1" localSheetId="24" hidden="1">XLSTAT_20231112_152210_1_HID!$C$1:$C$70</definedName>
    <definedName name="xdata1" localSheetId="23" hidden="1">XLSTAT_20231112_152431_1_HID!$C$1:$C$70</definedName>
    <definedName name="xdata1" localSheetId="22" hidden="1">XLSTAT_20231112_152509_1_HID!$C$1:$C$70</definedName>
    <definedName name="xdata1" localSheetId="21" hidden="1">XLSTAT_20231112_152544_1_HID!$C$1:$C$70</definedName>
    <definedName name="xdata1" localSheetId="18" hidden="1">XLSTAT_20231112_154445_1_HID!$C$1:$C$70</definedName>
    <definedName name="xdata1" localSheetId="17" hidden="1">XLSTAT_20231112_154752_1_HID!$C$1:$C$70</definedName>
    <definedName name="xdata1" localSheetId="15" hidden="1">XLSTAT_20231114_110833_1_HID!$C$1:$C$70</definedName>
    <definedName name="xdata1" localSheetId="13" hidden="1">XLSTAT_20231114_111117_1_HID!$C$1:$C$70</definedName>
    <definedName name="xdata1" localSheetId="11" hidden="1">XLSTAT_20231114_111549_1_HID!$C$1:$C$70</definedName>
    <definedName name="xdata1" localSheetId="9" hidden="1">XLSTAT_20231114_111801_1_HID!$C$1:$C$70</definedName>
    <definedName name="xdata1" hidden="1">125.555884556961+(ROW(OFFSET(#REF!,0,0,70,1))-1)*5.32050700924782</definedName>
    <definedName name="xdata2" localSheetId="25" hidden="1">XLSTAT_20231112_151910_1_HID!$G$1:$G$70</definedName>
    <definedName name="xdata2" localSheetId="24" hidden="1">XLSTAT_20231112_152210_1_HID!$G$1:$G$70</definedName>
    <definedName name="xdata2" localSheetId="23" hidden="1">XLSTAT_20231112_152431_1_HID!$G$1:$G$70</definedName>
    <definedName name="xdata2" localSheetId="22" hidden="1">XLSTAT_20231112_152509_1_HID!$G$1:$G$70</definedName>
    <definedName name="xdata2" localSheetId="21" hidden="1">XLSTAT_20231112_152544_1_HID!$G$1:$G$70</definedName>
    <definedName name="xdata2" localSheetId="18" hidden="1">XLSTAT_20231112_154445_1_HID!$G$1:$G$70</definedName>
    <definedName name="xdata2" localSheetId="17" hidden="1">XLSTAT_20231112_154752_1_HID!$G$1:$G$70</definedName>
    <definedName name="xdata2" localSheetId="15" hidden="1">XLSTAT_20231114_110833_1_HID!$G$1:$G$70</definedName>
    <definedName name="xdata2" localSheetId="13" hidden="1">XLSTAT_20231114_111117_1_HID!$G$1:$G$70</definedName>
    <definedName name="xdata2" localSheetId="11" hidden="1">XLSTAT_20231114_111549_1_HID!$G$1:$G$70</definedName>
    <definedName name="xdata2" localSheetId="9" hidden="1">XLSTAT_20231114_111801_1_HID!$G$1:$G$70</definedName>
    <definedName name="xdata2" hidden="1">#REF!</definedName>
    <definedName name="xdata3" hidden="1">109.214036023177+(ROW(OFFSET(#REF!,0,0,70,1))-1)*5.55734539379541</definedName>
    <definedName name="ydata1" localSheetId="25" hidden="1">XLSTAT_20231112_151910_1_HID!$D$1:$D$70</definedName>
    <definedName name="ydata1" localSheetId="24" hidden="1">XLSTAT_20231112_152210_1_HID!$D$1:$D$70</definedName>
    <definedName name="ydata1" localSheetId="23" hidden="1">XLSTAT_20231112_152431_1_HID!$D$1:$D$70</definedName>
    <definedName name="ydata1" localSheetId="22" hidden="1">XLSTAT_20231112_152509_1_HID!$D$1:$D$70</definedName>
    <definedName name="ydata1" localSheetId="21" hidden="1">XLSTAT_20231112_152544_1_HID!$D$1:$D$70</definedName>
    <definedName name="ydata1" localSheetId="18" hidden="1">XLSTAT_20231112_154445_1_HID!$D$1:$D$70</definedName>
    <definedName name="ydata1" localSheetId="17" hidden="1">XLSTAT_20231112_154752_1_HID!$D$1:$D$70</definedName>
    <definedName name="ydata1" localSheetId="15" hidden="1">XLSTAT_20231114_110833_1_HID!$D$1:$D$70</definedName>
    <definedName name="ydata1" localSheetId="13" hidden="1">XLSTAT_20231114_111117_1_HID!$D$1:$D$70</definedName>
    <definedName name="ydata1" localSheetId="11" hidden="1">XLSTAT_20231114_111549_1_HID!$D$1:$D$70</definedName>
    <definedName name="ydata1" localSheetId="9" hidden="1">XLSTAT_20231114_111801_1_HID!$D$1:$D$70</definedName>
    <definedName name="ydata1" hidden="1">#REF!</definedName>
    <definedName name="ydata2" localSheetId="25" hidden="1">XLSTAT_20231112_151910_1_HID!$H$1:$H$70</definedName>
    <definedName name="ydata2" localSheetId="24" hidden="1">XLSTAT_20231112_152210_1_HID!$H$1:$H$70</definedName>
    <definedName name="ydata2" localSheetId="23" hidden="1">XLSTAT_20231112_152431_1_HID!$H$1:$H$70</definedName>
    <definedName name="ydata2" localSheetId="22" hidden="1">XLSTAT_20231112_152509_1_HID!$H$1:$H$70</definedName>
    <definedName name="ydata2" localSheetId="21" hidden="1">XLSTAT_20231112_152544_1_HID!$H$1:$H$70</definedName>
    <definedName name="ydata2" localSheetId="18" hidden="1">XLSTAT_20231112_154445_1_HID!$H$1:$H$70</definedName>
    <definedName name="ydata2" localSheetId="17" hidden="1">XLSTAT_20231112_154752_1_HID!$H$1:$H$70</definedName>
    <definedName name="ydata2" localSheetId="15" hidden="1">XLSTAT_20231114_110833_1_HID!$H$1:$H$70</definedName>
    <definedName name="ydata2" localSheetId="13" hidden="1">XLSTAT_20231114_111117_1_HID!$H$1:$H$70</definedName>
    <definedName name="ydata2" localSheetId="11" hidden="1">XLSTAT_20231114_111549_1_HID!$H$1:$H$70</definedName>
    <definedName name="ydata2" localSheetId="9" hidden="1">XLSTAT_20231114_111801_1_HID!$H$1:$H$70</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45" l="1"/>
  <c r="K83" i="45" s="1"/>
  <c r="I83" i="45"/>
  <c r="J82" i="45"/>
  <c r="K82" i="45" s="1"/>
  <c r="I82" i="45"/>
  <c r="J81" i="45"/>
  <c r="K81" i="45" s="1"/>
  <c r="I81" i="45"/>
  <c r="J80" i="45"/>
  <c r="K80" i="45" s="1"/>
  <c r="I80" i="45"/>
  <c r="J79" i="45"/>
  <c r="K79" i="45" s="1"/>
  <c r="I79" i="45"/>
  <c r="J78" i="45"/>
  <c r="K78" i="45" s="1"/>
  <c r="I78" i="45"/>
  <c r="J77" i="45"/>
  <c r="K77" i="45" s="1"/>
  <c r="I77" i="45"/>
  <c r="J76" i="45"/>
  <c r="K76" i="45" s="1"/>
  <c r="I76" i="45"/>
  <c r="J75" i="45"/>
  <c r="K75" i="45" s="1"/>
  <c r="I75" i="45"/>
  <c r="J74" i="45"/>
  <c r="K74" i="45" s="1"/>
  <c r="I74" i="45"/>
  <c r="J73" i="45"/>
  <c r="K73" i="45" s="1"/>
  <c r="I73" i="45"/>
  <c r="J72" i="45"/>
  <c r="K72" i="45" s="1"/>
  <c r="I72" i="45"/>
  <c r="J71" i="45"/>
  <c r="K71" i="45" s="1"/>
  <c r="I71" i="45"/>
  <c r="J70" i="45"/>
  <c r="K70" i="45" s="1"/>
  <c r="L70" i="45" s="1"/>
  <c r="I70" i="45"/>
  <c r="J69" i="45"/>
  <c r="K69" i="45" s="1"/>
  <c r="I69" i="45"/>
  <c r="J68" i="45"/>
  <c r="K68" i="45" s="1"/>
  <c r="I68" i="45"/>
  <c r="J67" i="45"/>
  <c r="K67" i="45" s="1"/>
  <c r="I67" i="45"/>
  <c r="J66" i="45"/>
  <c r="K66" i="45" s="1"/>
  <c r="I66" i="45"/>
  <c r="J65" i="45"/>
  <c r="K65" i="45" s="1"/>
  <c r="I65" i="45"/>
  <c r="J64" i="45"/>
  <c r="K64" i="45" s="1"/>
  <c r="I64" i="45"/>
  <c r="J63" i="45"/>
  <c r="K63" i="45" s="1"/>
  <c r="I63" i="45"/>
  <c r="J62" i="45"/>
  <c r="K62" i="45" s="1"/>
  <c r="I62" i="45"/>
  <c r="J61" i="45"/>
  <c r="K61" i="45" s="1"/>
  <c r="I61" i="45"/>
  <c r="J60" i="45"/>
  <c r="K60" i="45" s="1"/>
  <c r="I60" i="45"/>
  <c r="J59" i="45"/>
  <c r="K59" i="45" s="1"/>
  <c r="I59" i="45"/>
  <c r="J58" i="45"/>
  <c r="K58" i="45" s="1"/>
  <c r="I58" i="45"/>
  <c r="J57" i="45"/>
  <c r="K57" i="45" s="1"/>
  <c r="I57" i="45"/>
  <c r="J56" i="45"/>
  <c r="K56" i="45" s="1"/>
  <c r="I56" i="45"/>
  <c r="J55" i="45"/>
  <c r="K55" i="45" s="1"/>
  <c r="I55" i="45"/>
  <c r="J54" i="45"/>
  <c r="K54" i="45" s="1"/>
  <c r="I54" i="45"/>
  <c r="J53" i="45"/>
  <c r="K53" i="45" s="1"/>
  <c r="I53" i="45"/>
  <c r="J52" i="45"/>
  <c r="K52" i="45" s="1"/>
  <c r="I52" i="45"/>
  <c r="J51" i="45"/>
  <c r="K51" i="45" s="1"/>
  <c r="I51" i="45"/>
  <c r="J50" i="45"/>
  <c r="K50" i="45" s="1"/>
  <c r="I50" i="45"/>
  <c r="J49" i="45"/>
  <c r="K49" i="45" s="1"/>
  <c r="I49" i="45"/>
  <c r="J48" i="45"/>
  <c r="K48" i="45" s="1"/>
  <c r="I48" i="45"/>
  <c r="J47" i="45"/>
  <c r="K47" i="45" s="1"/>
  <c r="I47" i="45"/>
  <c r="J46" i="45"/>
  <c r="K46" i="45" s="1"/>
  <c r="I46" i="45"/>
  <c r="J45" i="45"/>
  <c r="K45" i="45" s="1"/>
  <c r="I45" i="45"/>
  <c r="J44" i="45"/>
  <c r="K44" i="45" s="1"/>
  <c r="I44" i="45"/>
  <c r="J43" i="45"/>
  <c r="K43" i="45" s="1"/>
  <c r="I43" i="45"/>
  <c r="J42" i="45"/>
  <c r="K42" i="45" s="1"/>
  <c r="I42" i="45"/>
  <c r="J41" i="45"/>
  <c r="K41" i="45" s="1"/>
  <c r="I41" i="45"/>
  <c r="J40" i="45"/>
  <c r="K40" i="45" s="1"/>
  <c r="I40" i="45"/>
  <c r="J39" i="45"/>
  <c r="K39" i="45" s="1"/>
  <c r="I39" i="45"/>
  <c r="J38" i="45"/>
  <c r="K38" i="45" s="1"/>
  <c r="I38" i="45"/>
  <c r="J37" i="45"/>
  <c r="K37" i="45" s="1"/>
  <c r="I37" i="45"/>
  <c r="J36" i="45"/>
  <c r="K36" i="45" s="1"/>
  <c r="I36" i="45"/>
  <c r="J35" i="45"/>
  <c r="K35" i="45" s="1"/>
  <c r="I35" i="45"/>
  <c r="J34" i="45"/>
  <c r="K34" i="45" s="1"/>
  <c r="I34" i="45"/>
  <c r="J33" i="45"/>
  <c r="K33" i="45" s="1"/>
  <c r="I33" i="45"/>
  <c r="J32" i="45"/>
  <c r="K32" i="45" s="1"/>
  <c r="I32" i="45"/>
  <c r="J31" i="45"/>
  <c r="K31" i="45" s="1"/>
  <c r="I31" i="45"/>
  <c r="J30" i="45"/>
  <c r="K30" i="45" s="1"/>
  <c r="I30" i="45"/>
  <c r="J29" i="45"/>
  <c r="K29" i="45" s="1"/>
  <c r="I29" i="45"/>
  <c r="J28" i="45"/>
  <c r="K28" i="45" s="1"/>
  <c r="I28" i="45"/>
  <c r="J27" i="45"/>
  <c r="K27" i="45" s="1"/>
  <c r="I27" i="45"/>
  <c r="J26" i="45"/>
  <c r="K26" i="45" s="1"/>
  <c r="I26" i="45"/>
  <c r="J25" i="45"/>
  <c r="K25" i="45" s="1"/>
  <c r="I25" i="45"/>
  <c r="J24" i="45"/>
  <c r="K24" i="45" s="1"/>
  <c r="I24" i="45"/>
  <c r="J23" i="45"/>
  <c r="K23" i="45" s="1"/>
  <c r="I23" i="45"/>
  <c r="J22" i="45"/>
  <c r="K22" i="45" s="1"/>
  <c r="I22" i="45"/>
  <c r="J21" i="45"/>
  <c r="K21" i="45" s="1"/>
  <c r="I21" i="45"/>
  <c r="J20" i="45"/>
  <c r="K20" i="45" s="1"/>
  <c r="I20" i="45"/>
  <c r="J19" i="45"/>
  <c r="K19" i="45" s="1"/>
  <c r="I19" i="45"/>
  <c r="J18" i="45"/>
  <c r="K18" i="45" s="1"/>
  <c r="I18" i="45"/>
  <c r="J17" i="45"/>
  <c r="K17" i="45" s="1"/>
  <c r="I17" i="45"/>
  <c r="J16" i="45"/>
  <c r="K16" i="45" s="1"/>
  <c r="I16" i="45"/>
  <c r="J15" i="45"/>
  <c r="K15" i="45" s="1"/>
  <c r="I15" i="45"/>
  <c r="J14" i="45"/>
  <c r="K14" i="45" s="1"/>
  <c r="I14" i="45"/>
  <c r="J13" i="45"/>
  <c r="K13" i="45" s="1"/>
  <c r="I13" i="45"/>
  <c r="J12" i="45"/>
  <c r="K12" i="45" s="1"/>
  <c r="I12" i="45"/>
  <c r="J11" i="45"/>
  <c r="K11" i="45" s="1"/>
  <c r="I11" i="45"/>
  <c r="J10" i="45"/>
  <c r="K10" i="45" s="1"/>
  <c r="I10" i="45"/>
  <c r="J9" i="45"/>
  <c r="K9" i="45" s="1"/>
  <c r="I9" i="45"/>
  <c r="J8" i="45"/>
  <c r="K8" i="45" s="1"/>
  <c r="I8" i="45"/>
  <c r="J7" i="45"/>
  <c r="K7" i="45" s="1"/>
  <c r="I7" i="45"/>
  <c r="J6" i="45"/>
  <c r="K6" i="45" s="1"/>
  <c r="I6" i="45"/>
  <c r="J5" i="45"/>
  <c r="K5" i="45" s="1"/>
  <c r="I5" i="45"/>
  <c r="J4" i="45"/>
  <c r="K4" i="45" s="1"/>
  <c r="I4" i="45"/>
  <c r="I5" i="44"/>
  <c r="L5" i="44" s="1"/>
  <c r="J5" i="44"/>
  <c r="K5" i="44" s="1"/>
  <c r="I6" i="44"/>
  <c r="J6" i="44"/>
  <c r="K6" i="44" s="1"/>
  <c r="I7" i="44"/>
  <c r="L7" i="44" s="1"/>
  <c r="J7" i="44"/>
  <c r="K7" i="44" s="1"/>
  <c r="I8" i="44"/>
  <c r="J8" i="44"/>
  <c r="K8" i="44" s="1"/>
  <c r="I9" i="44"/>
  <c r="J9" i="44"/>
  <c r="K9" i="44" s="1"/>
  <c r="I10" i="44"/>
  <c r="J10" i="44"/>
  <c r="K10" i="44" s="1"/>
  <c r="I11" i="44"/>
  <c r="L11" i="44" s="1"/>
  <c r="J11" i="44"/>
  <c r="K11" i="44" s="1"/>
  <c r="I12" i="44"/>
  <c r="J12" i="44"/>
  <c r="K12" i="44" s="1"/>
  <c r="I13" i="44"/>
  <c r="J13" i="44"/>
  <c r="K13" i="44"/>
  <c r="I14" i="44"/>
  <c r="J14" i="44"/>
  <c r="K14" i="44" s="1"/>
  <c r="I15" i="44"/>
  <c r="J15" i="44"/>
  <c r="K15" i="44"/>
  <c r="I16" i="44"/>
  <c r="J16" i="44"/>
  <c r="K16" i="44"/>
  <c r="I17" i="44"/>
  <c r="J17" i="44"/>
  <c r="K17" i="44" s="1"/>
  <c r="I18" i="44"/>
  <c r="L18" i="44" s="1"/>
  <c r="J18" i="44"/>
  <c r="K18" i="44" s="1"/>
  <c r="I19" i="44"/>
  <c r="J19" i="44"/>
  <c r="K19" i="44" s="1"/>
  <c r="I20" i="44"/>
  <c r="J20" i="44"/>
  <c r="K20" i="44" s="1"/>
  <c r="I21" i="44"/>
  <c r="J21" i="44"/>
  <c r="K21" i="44" s="1"/>
  <c r="I22" i="44"/>
  <c r="J22" i="44"/>
  <c r="K22" i="44" s="1"/>
  <c r="I23" i="44"/>
  <c r="J23" i="44"/>
  <c r="K23" i="44"/>
  <c r="I24" i="44"/>
  <c r="J24" i="44"/>
  <c r="K24" i="44" s="1"/>
  <c r="I25" i="44"/>
  <c r="J25" i="44"/>
  <c r="K25" i="44" s="1"/>
  <c r="I26" i="44"/>
  <c r="J26" i="44"/>
  <c r="K26" i="44" s="1"/>
  <c r="I27" i="44"/>
  <c r="J27" i="44"/>
  <c r="K27" i="44" s="1"/>
  <c r="I28" i="44"/>
  <c r="J28" i="44"/>
  <c r="K28" i="44"/>
  <c r="I29" i="44"/>
  <c r="J29" i="44"/>
  <c r="K29" i="44"/>
  <c r="I30" i="44"/>
  <c r="L30" i="44" s="1"/>
  <c r="J30" i="44"/>
  <c r="K30" i="44" s="1"/>
  <c r="I31" i="44"/>
  <c r="J31" i="44"/>
  <c r="K31" i="44"/>
  <c r="I32" i="44"/>
  <c r="J32" i="44"/>
  <c r="K32" i="44" s="1"/>
  <c r="I33" i="44"/>
  <c r="J33" i="44"/>
  <c r="K33" i="44" s="1"/>
  <c r="I34" i="44"/>
  <c r="J34" i="44"/>
  <c r="K34" i="44" s="1"/>
  <c r="I35" i="44"/>
  <c r="J35" i="44"/>
  <c r="K35" i="44" s="1"/>
  <c r="I36" i="44"/>
  <c r="L36" i="44" s="1"/>
  <c r="J36" i="44"/>
  <c r="K36" i="44" s="1"/>
  <c r="I37" i="44"/>
  <c r="J37" i="44"/>
  <c r="K37" i="44" s="1"/>
  <c r="I38" i="44"/>
  <c r="J38" i="44"/>
  <c r="K38" i="44" s="1"/>
  <c r="I39" i="44"/>
  <c r="J39" i="44"/>
  <c r="K39" i="44" s="1"/>
  <c r="I40" i="44"/>
  <c r="L40" i="44" s="1"/>
  <c r="J40" i="44"/>
  <c r="K40" i="44" s="1"/>
  <c r="I41" i="44"/>
  <c r="L41" i="44" s="1"/>
  <c r="J41" i="44"/>
  <c r="K41" i="44" s="1"/>
  <c r="I42" i="44"/>
  <c r="L42" i="44" s="1"/>
  <c r="J42" i="44"/>
  <c r="K42" i="44" s="1"/>
  <c r="I43" i="44"/>
  <c r="J43" i="44"/>
  <c r="K43" i="44"/>
  <c r="I44" i="44"/>
  <c r="J44" i="44"/>
  <c r="K44" i="44" s="1"/>
  <c r="I45" i="44"/>
  <c r="J45" i="44"/>
  <c r="K45" i="44" s="1"/>
  <c r="I46" i="44"/>
  <c r="L46" i="44" s="1"/>
  <c r="J46" i="44"/>
  <c r="K46" i="44" s="1"/>
  <c r="I47" i="44"/>
  <c r="J47" i="44"/>
  <c r="K47" i="44"/>
  <c r="I48" i="44"/>
  <c r="J48" i="44"/>
  <c r="K48" i="44" s="1"/>
  <c r="I49" i="44"/>
  <c r="J49" i="44"/>
  <c r="K49" i="44" s="1"/>
  <c r="I50" i="44"/>
  <c r="L50" i="44" s="1"/>
  <c r="J50" i="44"/>
  <c r="K50" i="44" s="1"/>
  <c r="I51" i="44"/>
  <c r="J51" i="44"/>
  <c r="K51" i="44"/>
  <c r="I52" i="44"/>
  <c r="J52" i="44"/>
  <c r="K52" i="44" s="1"/>
  <c r="I53" i="44"/>
  <c r="J53" i="44"/>
  <c r="K53" i="44" s="1"/>
  <c r="I54" i="44"/>
  <c r="J54" i="44"/>
  <c r="K54" i="44"/>
  <c r="I55" i="44"/>
  <c r="J55" i="44"/>
  <c r="K55" i="44" s="1"/>
  <c r="I56" i="44"/>
  <c r="J56" i="44"/>
  <c r="K56" i="44" s="1"/>
  <c r="L56" i="44" s="1"/>
  <c r="I57" i="44"/>
  <c r="L57" i="44" s="1"/>
  <c r="J57" i="44"/>
  <c r="K57" i="44" s="1"/>
  <c r="I58" i="44"/>
  <c r="L58" i="44" s="1"/>
  <c r="J58" i="44"/>
  <c r="K58" i="44" s="1"/>
  <c r="I59" i="44"/>
  <c r="J59" i="44"/>
  <c r="K59" i="44"/>
  <c r="I60" i="44"/>
  <c r="J60" i="44"/>
  <c r="K60" i="44" s="1"/>
  <c r="I61" i="44"/>
  <c r="L61" i="44" s="1"/>
  <c r="J61" i="44"/>
  <c r="K61" i="44"/>
  <c r="I62" i="44"/>
  <c r="J62" i="44"/>
  <c r="K62" i="44" s="1"/>
  <c r="I63" i="44"/>
  <c r="J63" i="44"/>
  <c r="K63" i="44" s="1"/>
  <c r="I64" i="44"/>
  <c r="J64" i="44"/>
  <c r="K64" i="44" s="1"/>
  <c r="I65" i="44"/>
  <c r="J65" i="44"/>
  <c r="K65" i="44" s="1"/>
  <c r="I66" i="44"/>
  <c r="L66" i="44" s="1"/>
  <c r="J66" i="44"/>
  <c r="K66" i="44" s="1"/>
  <c r="I67" i="44"/>
  <c r="J67" i="44"/>
  <c r="K67" i="44"/>
  <c r="I68" i="44"/>
  <c r="J68" i="44"/>
  <c r="K68" i="44" s="1"/>
  <c r="I69" i="44"/>
  <c r="J69" i="44"/>
  <c r="K69" i="44" s="1"/>
  <c r="I70" i="44"/>
  <c r="J70" i="44"/>
  <c r="K70" i="44" s="1"/>
  <c r="I71" i="44"/>
  <c r="L71" i="44" s="1"/>
  <c r="J71" i="44"/>
  <c r="K71" i="44"/>
  <c r="I72" i="44"/>
  <c r="J72" i="44"/>
  <c r="K72" i="44" s="1"/>
  <c r="I73" i="44"/>
  <c r="J73" i="44"/>
  <c r="K73" i="44" s="1"/>
  <c r="I74" i="44"/>
  <c r="J74" i="44"/>
  <c r="K74" i="44" s="1"/>
  <c r="I75" i="44"/>
  <c r="L75" i="44" s="1"/>
  <c r="J75" i="44"/>
  <c r="K75" i="44" s="1"/>
  <c r="I76" i="44"/>
  <c r="J76" i="44"/>
  <c r="K76" i="44" s="1"/>
  <c r="I77" i="44"/>
  <c r="J77" i="44"/>
  <c r="K77" i="44" s="1"/>
  <c r="I78" i="44"/>
  <c r="J78" i="44"/>
  <c r="K78" i="44" s="1"/>
  <c r="I79" i="44"/>
  <c r="J79" i="44"/>
  <c r="K79" i="44" s="1"/>
  <c r="I80" i="44"/>
  <c r="J80" i="44"/>
  <c r="K80" i="44"/>
  <c r="I81" i="44"/>
  <c r="J81" i="44"/>
  <c r="K81" i="44" s="1"/>
  <c r="I82" i="44"/>
  <c r="J82" i="44"/>
  <c r="K82" i="44" s="1"/>
  <c r="I83" i="44"/>
  <c r="J83" i="44"/>
  <c r="K83" i="44"/>
  <c r="J4" i="44"/>
  <c r="K4" i="44" s="1"/>
  <c r="I4" i="44"/>
  <c r="H1" i="41"/>
  <c r="H2" i="41"/>
  <c r="H3" i="41"/>
  <c r="H4" i="41"/>
  <c r="H5" i="41"/>
  <c r="H6" i="41"/>
  <c r="H7" i="41"/>
  <c r="H8" i="41"/>
  <c r="H9" i="41"/>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37" i="41"/>
  <c r="H38" i="41"/>
  <c r="H39" i="41"/>
  <c r="H40" i="41"/>
  <c r="H41" i="41"/>
  <c r="H42" i="41"/>
  <c r="H43" i="41"/>
  <c r="H44" i="41"/>
  <c r="H45" i="41"/>
  <c r="H46" i="41"/>
  <c r="H47" i="41"/>
  <c r="H48" i="41"/>
  <c r="H49" i="41"/>
  <c r="H50" i="41"/>
  <c r="H51" i="41"/>
  <c r="H52" i="41"/>
  <c r="H53" i="41"/>
  <c r="H54" i="41"/>
  <c r="H55" i="41"/>
  <c r="H56" i="41"/>
  <c r="H57" i="41"/>
  <c r="H58" i="41"/>
  <c r="H59" i="41"/>
  <c r="H60" i="41"/>
  <c r="H61" i="41"/>
  <c r="H62" i="41"/>
  <c r="H63" i="41"/>
  <c r="H64" i="41"/>
  <c r="H65" i="41"/>
  <c r="H66" i="41"/>
  <c r="H67" i="41"/>
  <c r="H68" i="41"/>
  <c r="H69" i="41"/>
  <c r="H70" i="41"/>
  <c r="G1" i="41"/>
  <c r="G2"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63" i="41"/>
  <c r="G64" i="41"/>
  <c r="G65" i="41"/>
  <c r="G66" i="41"/>
  <c r="G67" i="41"/>
  <c r="G68" i="41"/>
  <c r="G69" i="41"/>
  <c r="G70" i="41"/>
  <c r="D1" i="41"/>
  <c r="D2" i="41"/>
  <c r="D3" i="41"/>
  <c r="D4" i="41"/>
  <c r="D5" i="41"/>
  <c r="D6" i="41"/>
  <c r="D7" i="41"/>
  <c r="D8" i="41"/>
  <c r="D9" i="41"/>
  <c r="D10" i="41"/>
  <c r="D11" i="41"/>
  <c r="D12" i="41"/>
  <c r="D13" i="41"/>
  <c r="D14" i="41"/>
  <c r="D15" i="41"/>
  <c r="D16" i="41"/>
  <c r="D17" i="41"/>
  <c r="D18" i="41"/>
  <c r="D19" i="41"/>
  <c r="D20" i="41"/>
  <c r="D21" i="41"/>
  <c r="D22" i="41"/>
  <c r="D23" i="41"/>
  <c r="D24" i="41"/>
  <c r="D25" i="41"/>
  <c r="D26" i="41"/>
  <c r="D27" i="41"/>
  <c r="D28" i="41"/>
  <c r="D29" i="41"/>
  <c r="D30" i="41"/>
  <c r="D31" i="41"/>
  <c r="D32" i="41"/>
  <c r="D33" i="41"/>
  <c r="D34" i="41"/>
  <c r="D35" i="41"/>
  <c r="D36" i="41"/>
  <c r="D37" i="41"/>
  <c r="D38" i="41"/>
  <c r="D39" i="41"/>
  <c r="D40" i="41"/>
  <c r="D41" i="41"/>
  <c r="D42" i="41"/>
  <c r="D43" i="41"/>
  <c r="D44" i="41"/>
  <c r="D45" i="41"/>
  <c r="D46" i="41"/>
  <c r="D47" i="41"/>
  <c r="D48" i="41"/>
  <c r="D49" i="41"/>
  <c r="D50" i="41"/>
  <c r="D51" i="41"/>
  <c r="D52" i="41"/>
  <c r="D53" i="41"/>
  <c r="D54" i="41"/>
  <c r="D55" i="41"/>
  <c r="D56" i="41"/>
  <c r="D57" i="41"/>
  <c r="D58" i="41"/>
  <c r="D59" i="41"/>
  <c r="D60" i="41"/>
  <c r="D61" i="41"/>
  <c r="D62" i="41"/>
  <c r="D63" i="41"/>
  <c r="D64" i="41"/>
  <c r="D65" i="41"/>
  <c r="D66" i="41"/>
  <c r="D67" i="41"/>
  <c r="D68" i="41"/>
  <c r="D69" i="41"/>
  <c r="D70" i="41"/>
  <c r="C1" i="41"/>
  <c r="C2" i="41"/>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H1" i="39"/>
  <c r="H2" i="39"/>
  <c r="H3" i="39"/>
  <c r="H4" i="39"/>
  <c r="H5" i="39"/>
  <c r="H6" i="39"/>
  <c r="H7" i="39"/>
  <c r="H8" i="39"/>
  <c r="H9" i="39"/>
  <c r="H10" i="39"/>
  <c r="H11" i="39"/>
  <c r="H12" i="39"/>
  <c r="H13" i="39"/>
  <c r="H14" i="39"/>
  <c r="H15" i="39"/>
  <c r="H16" i="39"/>
  <c r="H17" i="39"/>
  <c r="H18" i="39"/>
  <c r="H19" i="39"/>
  <c r="H20" i="39"/>
  <c r="H21" i="39"/>
  <c r="H22" i="39"/>
  <c r="H23" i="39"/>
  <c r="H24" i="39"/>
  <c r="H25" i="39"/>
  <c r="H26" i="39"/>
  <c r="H27" i="39"/>
  <c r="H28" i="39"/>
  <c r="H29" i="39"/>
  <c r="H30" i="39"/>
  <c r="H31" i="39"/>
  <c r="H32" i="39"/>
  <c r="H33" i="39"/>
  <c r="H34" i="39"/>
  <c r="H35" i="39"/>
  <c r="H36" i="39"/>
  <c r="H37" i="39"/>
  <c r="H38" i="39"/>
  <c r="H39" i="39"/>
  <c r="H40" i="39"/>
  <c r="H41" i="39"/>
  <c r="H42" i="39"/>
  <c r="H43" i="39"/>
  <c r="H44" i="39"/>
  <c r="H45" i="39"/>
  <c r="H46" i="39"/>
  <c r="H47" i="39"/>
  <c r="H48" i="39"/>
  <c r="H49" i="39"/>
  <c r="H50" i="39"/>
  <c r="H51" i="39"/>
  <c r="H52" i="39"/>
  <c r="H53" i="39"/>
  <c r="H54" i="39"/>
  <c r="H55" i="39"/>
  <c r="H56" i="39"/>
  <c r="H57" i="39"/>
  <c r="H58" i="39"/>
  <c r="H59" i="39"/>
  <c r="H60" i="39"/>
  <c r="H61" i="39"/>
  <c r="H62" i="39"/>
  <c r="H63" i="39"/>
  <c r="H64" i="39"/>
  <c r="H65" i="39"/>
  <c r="H66" i="39"/>
  <c r="H67" i="39"/>
  <c r="H68" i="39"/>
  <c r="H69" i="39"/>
  <c r="H70" i="39"/>
  <c r="G1" i="39"/>
  <c r="G2" i="39"/>
  <c r="G3" i="39"/>
  <c r="G4" i="39"/>
  <c r="G5" i="39"/>
  <c r="G6" i="39"/>
  <c r="G7" i="39"/>
  <c r="G8" i="39"/>
  <c r="G9"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7" i="39"/>
  <c r="G38" i="39"/>
  <c r="G39" i="39"/>
  <c r="G40" i="39"/>
  <c r="G41" i="39"/>
  <c r="G42" i="39"/>
  <c r="G43" i="39"/>
  <c r="G44" i="39"/>
  <c r="G45" i="39"/>
  <c r="G46" i="39"/>
  <c r="G47" i="39"/>
  <c r="G48" i="39"/>
  <c r="G49" i="39"/>
  <c r="G50" i="39"/>
  <c r="G51" i="39"/>
  <c r="G52" i="39"/>
  <c r="G53" i="39"/>
  <c r="G54" i="39"/>
  <c r="G55" i="39"/>
  <c r="G56" i="39"/>
  <c r="G57" i="39"/>
  <c r="G58" i="39"/>
  <c r="G59" i="39"/>
  <c r="G60" i="39"/>
  <c r="G61" i="39"/>
  <c r="G62" i="39"/>
  <c r="G63" i="39"/>
  <c r="G64" i="39"/>
  <c r="G65" i="39"/>
  <c r="G66" i="39"/>
  <c r="G67" i="39"/>
  <c r="G68" i="39"/>
  <c r="G69" i="39"/>
  <c r="G70" i="39"/>
  <c r="D1" i="39"/>
  <c r="D2" i="39"/>
  <c r="D3" i="39"/>
  <c r="D4" i="39"/>
  <c r="D5" i="39"/>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C1" i="39"/>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H1" i="37"/>
  <c r="H2" i="37"/>
  <c r="H3" i="37"/>
  <c r="H4" i="37"/>
  <c r="H5" i="37"/>
  <c r="H6" i="37"/>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G1" i="37"/>
  <c r="G2"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D1" i="37"/>
  <c r="D2" i="37"/>
  <c r="D3" i="37"/>
  <c r="D4" i="37"/>
  <c r="D5" i="37"/>
  <c r="D6" i="37"/>
  <c r="D7" i="37"/>
  <c r="D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C1" i="37"/>
  <c r="C2" i="37"/>
  <c r="C3" i="37"/>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H1" i="35"/>
  <c r="H2" i="35"/>
  <c r="H3" i="35"/>
  <c r="H4" i="35"/>
  <c r="H5" i="35"/>
  <c r="H6" i="35"/>
  <c r="H7" i="35"/>
  <c r="H8" i="35"/>
  <c r="H9" i="35"/>
  <c r="H10" i="35"/>
  <c r="H11" i="35"/>
  <c r="H12" i="35"/>
  <c r="H13" i="35"/>
  <c r="H14" i="35"/>
  <c r="H15" i="35"/>
  <c r="H16" i="35"/>
  <c r="H17" i="35"/>
  <c r="H18" i="35"/>
  <c r="H19" i="35"/>
  <c r="H20" i="35"/>
  <c r="H21" i="35"/>
  <c r="H22" i="35"/>
  <c r="H23" i="35"/>
  <c r="H24" i="35"/>
  <c r="H25" i="35"/>
  <c r="H26" i="35"/>
  <c r="H27" i="35"/>
  <c r="H28" i="35"/>
  <c r="H29" i="35"/>
  <c r="H30" i="35"/>
  <c r="H31" i="35"/>
  <c r="H32" i="35"/>
  <c r="H33" i="35"/>
  <c r="H34" i="35"/>
  <c r="H35" i="35"/>
  <c r="H36" i="35"/>
  <c r="H37" i="35"/>
  <c r="H38" i="35"/>
  <c r="H39" i="35"/>
  <c r="H40" i="35"/>
  <c r="H41" i="35"/>
  <c r="H42" i="35"/>
  <c r="H43" i="35"/>
  <c r="H44" i="35"/>
  <c r="H45" i="35"/>
  <c r="H46" i="35"/>
  <c r="H47" i="35"/>
  <c r="H48" i="35"/>
  <c r="H49" i="35"/>
  <c r="H50" i="35"/>
  <c r="H51" i="35"/>
  <c r="H52" i="35"/>
  <c r="H53" i="35"/>
  <c r="H54" i="35"/>
  <c r="H55" i="35"/>
  <c r="H56" i="35"/>
  <c r="H57" i="35"/>
  <c r="H58" i="35"/>
  <c r="H59" i="35"/>
  <c r="H60" i="35"/>
  <c r="H61" i="35"/>
  <c r="H62" i="35"/>
  <c r="H63" i="35"/>
  <c r="H64" i="35"/>
  <c r="H65" i="35"/>
  <c r="H66" i="35"/>
  <c r="H67" i="35"/>
  <c r="H68" i="35"/>
  <c r="H69" i="35"/>
  <c r="H70" i="35"/>
  <c r="G1" i="35"/>
  <c r="G2" i="35"/>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D1" i="35"/>
  <c r="D2" i="35"/>
  <c r="D3" i="35"/>
  <c r="D4" i="35"/>
  <c r="D5" i="35"/>
  <c r="D6" i="35"/>
  <c r="D7" i="35"/>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C1" i="35"/>
  <c r="C2" i="35"/>
  <c r="C3" i="35"/>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H2" i="33"/>
  <c r="K2" i="33" s="1"/>
  <c r="H3" i="33"/>
  <c r="K3" i="33" s="1"/>
  <c r="H4" i="33"/>
  <c r="K4" i="33" s="1"/>
  <c r="H5" i="33"/>
  <c r="K5" i="33" s="1"/>
  <c r="H6" i="33"/>
  <c r="J6" i="33" s="1"/>
  <c r="H7" i="33"/>
  <c r="J7" i="33" s="1"/>
  <c r="H8" i="33"/>
  <c r="J8" i="33" s="1"/>
  <c r="H9" i="33"/>
  <c r="J9" i="33" s="1"/>
  <c r="H10" i="33"/>
  <c r="K10" i="33" s="1"/>
  <c r="H11" i="33"/>
  <c r="K11" i="33" s="1"/>
  <c r="H12" i="33"/>
  <c r="K12" i="33" s="1"/>
  <c r="H13" i="33"/>
  <c r="K13" i="33" s="1"/>
  <c r="H14" i="33"/>
  <c r="J14" i="33" s="1"/>
  <c r="H15" i="33"/>
  <c r="J15" i="33" s="1"/>
  <c r="H16" i="33"/>
  <c r="J16" i="33" s="1"/>
  <c r="H17" i="33"/>
  <c r="J17" i="33" s="1"/>
  <c r="H18" i="33"/>
  <c r="K18" i="33" s="1"/>
  <c r="H19" i="33"/>
  <c r="K19" i="33" s="1"/>
  <c r="H20" i="33"/>
  <c r="K20" i="33" s="1"/>
  <c r="H21" i="33"/>
  <c r="K21" i="33" s="1"/>
  <c r="H22" i="33"/>
  <c r="J22" i="33" s="1"/>
  <c r="H23" i="33"/>
  <c r="J23" i="33" s="1"/>
  <c r="H24" i="33"/>
  <c r="J24" i="33" s="1"/>
  <c r="H25" i="33"/>
  <c r="J25" i="33" s="1"/>
  <c r="H26" i="33"/>
  <c r="K26" i="33" s="1"/>
  <c r="H27" i="33"/>
  <c r="K27" i="33" s="1"/>
  <c r="H28" i="33"/>
  <c r="K28" i="33" s="1"/>
  <c r="H29" i="33"/>
  <c r="K29" i="33" s="1"/>
  <c r="H30" i="33"/>
  <c r="J30" i="33" s="1"/>
  <c r="H31" i="33"/>
  <c r="J31" i="33" s="1"/>
  <c r="H32" i="33"/>
  <c r="J32" i="33" s="1"/>
  <c r="H33" i="33"/>
  <c r="J33" i="33" s="1"/>
  <c r="H34" i="33"/>
  <c r="K34" i="33" s="1"/>
  <c r="H35" i="33"/>
  <c r="K35" i="33" s="1"/>
  <c r="H36" i="33"/>
  <c r="K36" i="33" s="1"/>
  <c r="H37" i="33"/>
  <c r="K37" i="33" s="1"/>
  <c r="H38" i="33"/>
  <c r="J38" i="33" s="1"/>
  <c r="H39" i="33"/>
  <c r="J39" i="33" s="1"/>
  <c r="H40" i="33"/>
  <c r="J40" i="33" s="1"/>
  <c r="H41" i="33"/>
  <c r="J41" i="33" s="1"/>
  <c r="H42" i="33"/>
  <c r="K42" i="33" s="1"/>
  <c r="H43" i="33"/>
  <c r="K43" i="33" s="1"/>
  <c r="H44" i="33"/>
  <c r="K44" i="33" s="1"/>
  <c r="H45" i="33"/>
  <c r="K45" i="33" s="1"/>
  <c r="H46" i="33"/>
  <c r="J46" i="33" s="1"/>
  <c r="H47" i="33"/>
  <c r="J47" i="33" s="1"/>
  <c r="H48" i="33"/>
  <c r="J48" i="33" s="1"/>
  <c r="H49" i="33"/>
  <c r="J49" i="33" s="1"/>
  <c r="H50" i="33"/>
  <c r="K50" i="33" s="1"/>
  <c r="H51" i="33"/>
  <c r="K51" i="33" s="1"/>
  <c r="H52" i="33"/>
  <c r="K52" i="33" s="1"/>
  <c r="H53" i="33"/>
  <c r="K53" i="33" s="1"/>
  <c r="H54" i="33"/>
  <c r="J54" i="33" s="1"/>
  <c r="H55" i="33"/>
  <c r="J55" i="33" s="1"/>
  <c r="H56" i="33"/>
  <c r="J56" i="33" s="1"/>
  <c r="H57" i="33"/>
  <c r="J57" i="33" s="1"/>
  <c r="H58" i="33"/>
  <c r="K58" i="33" s="1"/>
  <c r="H59" i="33"/>
  <c r="K59" i="33" s="1"/>
  <c r="H60" i="33"/>
  <c r="K60" i="33" s="1"/>
  <c r="H61" i="33"/>
  <c r="K61" i="33" s="1"/>
  <c r="H62" i="33"/>
  <c r="J62" i="33" s="1"/>
  <c r="H63" i="33"/>
  <c r="J63" i="33" s="1"/>
  <c r="H64" i="33"/>
  <c r="J64" i="33" s="1"/>
  <c r="H65" i="33"/>
  <c r="J65" i="33" s="1"/>
  <c r="H66" i="33"/>
  <c r="K66" i="33" s="1"/>
  <c r="H67" i="33"/>
  <c r="K67" i="33" s="1"/>
  <c r="H68" i="33"/>
  <c r="K68" i="33" s="1"/>
  <c r="H69" i="33"/>
  <c r="K69" i="33" s="1"/>
  <c r="H70" i="33"/>
  <c r="J70" i="33" s="1"/>
  <c r="H71" i="33"/>
  <c r="J71" i="33" s="1"/>
  <c r="H72" i="33"/>
  <c r="J72" i="33" s="1"/>
  <c r="H73" i="33"/>
  <c r="J73" i="33" s="1"/>
  <c r="H74" i="33"/>
  <c r="K74" i="33" s="1"/>
  <c r="H75" i="33"/>
  <c r="K75" i="33" s="1"/>
  <c r="H76" i="33"/>
  <c r="K76" i="33" s="1"/>
  <c r="H77" i="33"/>
  <c r="K77" i="33" s="1"/>
  <c r="H78" i="33"/>
  <c r="J78" i="33" s="1"/>
  <c r="H79" i="33"/>
  <c r="J79" i="33" s="1"/>
  <c r="H80" i="33"/>
  <c r="J80" i="33" s="1"/>
  <c r="H81" i="33"/>
  <c r="J81" i="33" s="1"/>
  <c r="H82" i="33"/>
  <c r="K82" i="33" s="1"/>
  <c r="H83" i="33"/>
  <c r="K83" i="33" s="1"/>
  <c r="H84" i="33"/>
  <c r="K84" i="33" s="1"/>
  <c r="H85" i="33"/>
  <c r="K85" i="33" s="1"/>
  <c r="H86" i="33"/>
  <c r="J86" i="33" s="1"/>
  <c r="H87" i="33"/>
  <c r="J87" i="33" s="1"/>
  <c r="H88" i="33"/>
  <c r="J88" i="33" s="1"/>
  <c r="H89" i="33"/>
  <c r="J89" i="33" s="1"/>
  <c r="H90" i="33"/>
  <c r="K90" i="33" s="1"/>
  <c r="H91" i="33"/>
  <c r="K91" i="33" s="1"/>
  <c r="H92" i="33"/>
  <c r="K92" i="33" s="1"/>
  <c r="H93" i="33"/>
  <c r="K93" i="33" s="1"/>
  <c r="H94" i="33"/>
  <c r="J94" i="33" s="1"/>
  <c r="H95" i="33"/>
  <c r="J95" i="33" s="1"/>
  <c r="H96" i="33"/>
  <c r="J96" i="33" s="1"/>
  <c r="H97" i="33"/>
  <c r="J97" i="33" s="1"/>
  <c r="H98" i="33"/>
  <c r="K98" i="33" s="1"/>
  <c r="H99" i="33"/>
  <c r="K99" i="33" s="1"/>
  <c r="H100" i="33"/>
  <c r="K100" i="33" s="1"/>
  <c r="H101" i="33"/>
  <c r="K101" i="33" s="1"/>
  <c r="H102" i="33"/>
  <c r="J102" i="33" s="1"/>
  <c r="H103" i="33"/>
  <c r="J103" i="33" s="1"/>
  <c r="H104" i="33"/>
  <c r="J104" i="33" s="1"/>
  <c r="H105" i="33"/>
  <c r="J105" i="33" s="1"/>
  <c r="H106" i="33"/>
  <c r="K106" i="33" s="1"/>
  <c r="H107" i="33"/>
  <c r="K107" i="33" s="1"/>
  <c r="H108" i="33"/>
  <c r="K108" i="33" s="1"/>
  <c r="H109" i="33"/>
  <c r="K109" i="33" s="1"/>
  <c r="H110" i="33"/>
  <c r="J110" i="33" s="1"/>
  <c r="H111" i="33"/>
  <c r="J111" i="33" s="1"/>
  <c r="H112" i="33"/>
  <c r="J112" i="33" s="1"/>
  <c r="H113" i="33"/>
  <c r="J113" i="33" s="1"/>
  <c r="H114" i="33"/>
  <c r="K114" i="33" s="1"/>
  <c r="H115" i="33"/>
  <c r="K115" i="33" s="1"/>
  <c r="H116" i="33"/>
  <c r="K116" i="33" s="1"/>
  <c r="H117" i="33"/>
  <c r="K117" i="33" s="1"/>
  <c r="H118" i="33"/>
  <c r="J118" i="33" s="1"/>
  <c r="H119" i="33"/>
  <c r="J119" i="33" s="1"/>
  <c r="H120" i="33"/>
  <c r="J120" i="33" s="1"/>
  <c r="H121" i="33"/>
  <c r="J121" i="33" s="1"/>
  <c r="H122" i="33"/>
  <c r="K122" i="33" s="1"/>
  <c r="H123" i="33"/>
  <c r="K123" i="33" s="1"/>
  <c r="H124" i="33"/>
  <c r="K124" i="33" s="1"/>
  <c r="H125" i="33"/>
  <c r="K125" i="33" s="1"/>
  <c r="H126" i="33"/>
  <c r="J126" i="33" s="1"/>
  <c r="H127" i="33"/>
  <c r="J127" i="33" s="1"/>
  <c r="H128" i="33"/>
  <c r="J128" i="33" s="1"/>
  <c r="H129" i="33"/>
  <c r="J129" i="33" s="1"/>
  <c r="H130" i="33"/>
  <c r="K130" i="33" s="1"/>
  <c r="H131" i="33"/>
  <c r="K131" i="33" s="1"/>
  <c r="H132" i="33"/>
  <c r="K132" i="33" s="1"/>
  <c r="H133" i="33"/>
  <c r="K133" i="33" s="1"/>
  <c r="H134" i="33"/>
  <c r="J134" i="33" s="1"/>
  <c r="H135" i="33"/>
  <c r="J135" i="33" s="1"/>
  <c r="H136" i="33"/>
  <c r="J136" i="33" s="1"/>
  <c r="H137" i="33"/>
  <c r="J137" i="33" s="1"/>
  <c r="H138" i="33"/>
  <c r="K138" i="33" s="1"/>
  <c r="H139" i="33"/>
  <c r="K139" i="33" s="1"/>
  <c r="H140" i="33"/>
  <c r="K140" i="33" s="1"/>
  <c r="H141" i="33"/>
  <c r="K141" i="33" s="1"/>
  <c r="H142" i="33"/>
  <c r="J142" i="33" s="1"/>
  <c r="H143" i="33"/>
  <c r="J143" i="33" s="1"/>
  <c r="H144" i="33"/>
  <c r="J144" i="33" s="1"/>
  <c r="H145" i="33"/>
  <c r="J145" i="33" s="1"/>
  <c r="H146" i="33"/>
  <c r="K146" i="33" s="1"/>
  <c r="H147" i="33"/>
  <c r="K147" i="33" s="1"/>
  <c r="H148" i="33"/>
  <c r="K148" i="33" s="1"/>
  <c r="H149" i="33"/>
  <c r="K149" i="33" s="1"/>
  <c r="H150" i="33"/>
  <c r="J150" i="33" s="1"/>
  <c r="H151" i="33"/>
  <c r="J151" i="33" s="1"/>
  <c r="H152" i="33"/>
  <c r="J152" i="33" s="1"/>
  <c r="H153" i="33"/>
  <c r="J153" i="33" s="1"/>
  <c r="H154" i="33"/>
  <c r="K154" i="33" s="1"/>
  <c r="H155" i="33"/>
  <c r="K155" i="33" s="1"/>
  <c r="H156" i="33"/>
  <c r="K156" i="33" s="1"/>
  <c r="H157" i="33"/>
  <c r="K157" i="33" s="1"/>
  <c r="H158" i="33"/>
  <c r="J158" i="33" s="1"/>
  <c r="H159" i="33"/>
  <c r="J159" i="33" s="1"/>
  <c r="H160" i="33"/>
  <c r="J160" i="33" s="1"/>
  <c r="H161" i="33"/>
  <c r="J161" i="33" s="1"/>
  <c r="H162" i="33"/>
  <c r="K162" i="33" s="1"/>
  <c r="H163" i="33"/>
  <c r="K163" i="33" s="1"/>
  <c r="H164" i="33"/>
  <c r="K164" i="33" s="1"/>
  <c r="H165" i="33"/>
  <c r="K165" i="33" s="1"/>
  <c r="H166" i="33"/>
  <c r="J166" i="33" s="1"/>
  <c r="H167" i="33"/>
  <c r="J167" i="33" s="1"/>
  <c r="H168" i="33"/>
  <c r="J168" i="33" s="1"/>
  <c r="H169" i="33"/>
  <c r="J169" i="33" s="1"/>
  <c r="H170" i="33"/>
  <c r="K170" i="33" s="1"/>
  <c r="H171" i="33"/>
  <c r="K171" i="33" s="1"/>
  <c r="H172" i="33"/>
  <c r="K172" i="33" s="1"/>
  <c r="H173" i="33"/>
  <c r="K173" i="33" s="1"/>
  <c r="H174" i="33"/>
  <c r="J174" i="33" s="1"/>
  <c r="H175" i="33"/>
  <c r="J175" i="33" s="1"/>
  <c r="H176" i="33"/>
  <c r="J176" i="33" s="1"/>
  <c r="H177" i="33"/>
  <c r="J177" i="33" s="1"/>
  <c r="H178" i="33"/>
  <c r="K178" i="33" s="1"/>
  <c r="H179" i="33"/>
  <c r="K179" i="33" s="1"/>
  <c r="H180" i="33"/>
  <c r="K180" i="33" s="1"/>
  <c r="H181" i="33"/>
  <c r="K181" i="33" s="1"/>
  <c r="H182" i="33"/>
  <c r="J182" i="33" s="1"/>
  <c r="H183" i="33"/>
  <c r="J183" i="33" s="1"/>
  <c r="H184" i="33"/>
  <c r="J184" i="33" s="1"/>
  <c r="H185" i="33"/>
  <c r="J185" i="33" s="1"/>
  <c r="H186" i="33"/>
  <c r="K186" i="33" s="1"/>
  <c r="H187" i="33"/>
  <c r="K187" i="33" s="1"/>
  <c r="H188" i="33"/>
  <c r="K188" i="33" s="1"/>
  <c r="H189" i="33"/>
  <c r="K189" i="33" s="1"/>
  <c r="H190" i="33"/>
  <c r="J190" i="33" s="1"/>
  <c r="H191" i="33"/>
  <c r="J191" i="33" s="1"/>
  <c r="H192" i="33"/>
  <c r="J192" i="33" s="1"/>
  <c r="H193" i="33"/>
  <c r="J193" i="33" s="1"/>
  <c r="H194" i="33"/>
  <c r="K194" i="33" s="1"/>
  <c r="H195" i="33"/>
  <c r="K195" i="33" s="1"/>
  <c r="H196" i="33"/>
  <c r="K196" i="33" s="1"/>
  <c r="H197" i="33"/>
  <c r="K197" i="33" s="1"/>
  <c r="H198" i="33"/>
  <c r="J198" i="33" s="1"/>
  <c r="H199" i="33"/>
  <c r="J199" i="33" s="1"/>
  <c r="H200" i="33"/>
  <c r="J200" i="33" s="1"/>
  <c r="H201" i="33"/>
  <c r="J201" i="33" s="1"/>
  <c r="H202" i="33"/>
  <c r="K202" i="33" s="1"/>
  <c r="H203" i="33"/>
  <c r="K203" i="33" s="1"/>
  <c r="H204" i="33"/>
  <c r="K204" i="33" s="1"/>
  <c r="H205" i="33"/>
  <c r="K205" i="33" s="1"/>
  <c r="H206" i="33"/>
  <c r="J206" i="33" s="1"/>
  <c r="H207" i="33"/>
  <c r="J207" i="33" s="1"/>
  <c r="H208" i="33"/>
  <c r="J208" i="33" s="1"/>
  <c r="H209" i="33"/>
  <c r="J209" i="33" s="1"/>
  <c r="H210" i="33"/>
  <c r="K210" i="33" s="1"/>
  <c r="H211" i="33"/>
  <c r="K211" i="33" s="1"/>
  <c r="H212" i="33"/>
  <c r="K212" i="33" s="1"/>
  <c r="H213" i="33"/>
  <c r="K213" i="33" s="1"/>
  <c r="H214" i="33"/>
  <c r="J214" i="33" s="1"/>
  <c r="H215" i="33"/>
  <c r="J215" i="33" s="1"/>
  <c r="H216" i="33"/>
  <c r="J216" i="33" s="1"/>
  <c r="H217" i="33"/>
  <c r="J217" i="33" s="1"/>
  <c r="H218" i="33"/>
  <c r="K218" i="33" s="1"/>
  <c r="H219" i="33"/>
  <c r="K219" i="33" s="1"/>
  <c r="H220" i="33"/>
  <c r="K220" i="33" s="1"/>
  <c r="H221" i="33"/>
  <c r="K221" i="33" s="1"/>
  <c r="L79" i="44" l="1"/>
  <c r="L64" i="44"/>
  <c r="L21" i="44"/>
  <c r="L69" i="44"/>
  <c r="L53" i="44"/>
  <c r="L24" i="44"/>
  <c r="L16" i="44"/>
  <c r="L13" i="44"/>
  <c r="L15" i="44"/>
  <c r="L47" i="44"/>
  <c r="L32" i="44"/>
  <c r="L76" i="44"/>
  <c r="L37" i="44"/>
  <c r="L4" i="44"/>
  <c r="L82" i="44"/>
  <c r="L27" i="44"/>
  <c r="L17" i="44"/>
  <c r="L49" i="44"/>
  <c r="L59" i="44"/>
  <c r="L43" i="44"/>
  <c r="L23" i="44"/>
  <c r="L20" i="44"/>
  <c r="L10" i="44"/>
  <c r="L6" i="44"/>
  <c r="L81" i="44"/>
  <c r="O32" i="44" s="1"/>
  <c r="L55" i="44"/>
  <c r="O19" i="44" s="1"/>
  <c r="L39" i="44"/>
  <c r="L29" i="44"/>
  <c r="L26" i="44"/>
  <c r="L33" i="44"/>
  <c r="L48" i="44"/>
  <c r="L25" i="44"/>
  <c r="L80" i="44"/>
  <c r="L74" i="44"/>
  <c r="L45" i="44"/>
  <c r="L35" i="44"/>
  <c r="L22" i="44"/>
  <c r="L19" i="44"/>
  <c r="L77" i="44"/>
  <c r="L83" i="44"/>
  <c r="L67" i="44"/>
  <c r="L54" i="44"/>
  <c r="L51" i="44"/>
  <c r="L31" i="44"/>
  <c r="L28" i="44"/>
  <c r="L12" i="44"/>
  <c r="L73" i="44"/>
  <c r="L9" i="44"/>
  <c r="L63" i="44"/>
  <c r="L60" i="44"/>
  <c r="L34" i="44"/>
  <c r="L65" i="44"/>
  <c r="L8" i="44"/>
  <c r="L72" i="44"/>
  <c r="L62" i="44"/>
  <c r="L14" i="44"/>
  <c r="O20" i="44"/>
  <c r="O18" i="44"/>
  <c r="L78" i="44"/>
  <c r="L68" i="44"/>
  <c r="L52" i="44"/>
  <c r="L38" i="44"/>
  <c r="L70" i="44"/>
  <c r="O27" i="44" s="1"/>
  <c r="L44" i="44"/>
  <c r="O15" i="44" s="1"/>
  <c r="L23" i="45"/>
  <c r="L46" i="45"/>
  <c r="L54" i="45"/>
  <c r="L30" i="45"/>
  <c r="L41" i="45"/>
  <c r="L38" i="45"/>
  <c r="L20" i="45"/>
  <c r="L65" i="45"/>
  <c r="L49" i="45"/>
  <c r="L59" i="45"/>
  <c r="L75" i="45"/>
  <c r="L13" i="45"/>
  <c r="L36" i="45"/>
  <c r="L62" i="45"/>
  <c r="L78" i="45"/>
  <c r="L7" i="45"/>
  <c r="L57" i="45"/>
  <c r="L73" i="45"/>
  <c r="L26" i="45"/>
  <c r="L67" i="45"/>
  <c r="L22" i="45"/>
  <c r="L45" i="45"/>
  <c r="L53" i="45"/>
  <c r="L61" i="45"/>
  <c r="L69" i="45"/>
  <c r="L77" i="45"/>
  <c r="L6" i="45"/>
  <c r="L9" i="45"/>
  <c r="L12" i="45"/>
  <c r="O30" i="45" s="1"/>
  <c r="L16" i="45"/>
  <c r="L19" i="45"/>
  <c r="L32" i="45"/>
  <c r="L35" i="45"/>
  <c r="L83" i="45"/>
  <c r="L43" i="45"/>
  <c r="L51" i="45"/>
  <c r="L4" i="45"/>
  <c r="L81" i="45"/>
  <c r="L10" i="45"/>
  <c r="L14" i="45"/>
  <c r="L17" i="45"/>
  <c r="L24" i="45"/>
  <c r="L27" i="45"/>
  <c r="L33" i="45"/>
  <c r="L5" i="45"/>
  <c r="L11" i="45"/>
  <c r="L18" i="45"/>
  <c r="L34" i="45"/>
  <c r="L39" i="45"/>
  <c r="L47" i="45"/>
  <c r="L55" i="45"/>
  <c r="L63" i="45"/>
  <c r="L71" i="45"/>
  <c r="L79" i="45"/>
  <c r="L37" i="45"/>
  <c r="L8" i="45"/>
  <c r="L15" i="45"/>
  <c r="O19" i="45" s="1"/>
  <c r="L31" i="45"/>
  <c r="L25" i="45"/>
  <c r="L28" i="45"/>
  <c r="L42" i="45"/>
  <c r="L50" i="45"/>
  <c r="O27" i="45" s="1"/>
  <c r="L58" i="45"/>
  <c r="O24" i="45" s="1"/>
  <c r="L66" i="45"/>
  <c r="O18" i="45" s="1"/>
  <c r="L74" i="45"/>
  <c r="O17" i="45" s="1"/>
  <c r="L82" i="45"/>
  <c r="L44" i="45"/>
  <c r="L52" i="45"/>
  <c r="L60" i="45"/>
  <c r="L68" i="45"/>
  <c r="L76" i="45"/>
  <c r="L40" i="45"/>
  <c r="L48" i="45"/>
  <c r="L56" i="45"/>
  <c r="L64" i="45"/>
  <c r="L72" i="45"/>
  <c r="L80" i="45"/>
  <c r="O22" i="45"/>
  <c r="O31" i="45"/>
  <c r="O34" i="45"/>
  <c r="L21" i="45"/>
  <c r="L29" i="45"/>
  <c r="I212" i="33"/>
  <c r="I211" i="33"/>
  <c r="I123" i="33"/>
  <c r="I107" i="33"/>
  <c r="I51" i="33"/>
  <c r="I188" i="33"/>
  <c r="I83" i="33"/>
  <c r="I187" i="33"/>
  <c r="I59" i="33"/>
  <c r="I171" i="33"/>
  <c r="I52" i="33"/>
  <c r="I148" i="33"/>
  <c r="I147" i="33"/>
  <c r="I27" i="33"/>
  <c r="I124" i="33"/>
  <c r="I19" i="33"/>
  <c r="I206" i="33"/>
  <c r="I100" i="33"/>
  <c r="I214" i="33"/>
  <c r="I195" i="33"/>
  <c r="I172" i="33"/>
  <c r="I150" i="33"/>
  <c r="I131" i="33"/>
  <c r="I108" i="33"/>
  <c r="I86" i="33"/>
  <c r="I60" i="33"/>
  <c r="I28" i="33"/>
  <c r="I190" i="33"/>
  <c r="I126" i="33"/>
  <c r="I84" i="33"/>
  <c r="I102" i="33"/>
  <c r="I20" i="33"/>
  <c r="I166" i="33"/>
  <c r="I78" i="33"/>
  <c r="I76" i="33"/>
  <c r="I203" i="33"/>
  <c r="I180" i="33"/>
  <c r="I158" i="33"/>
  <c r="I139" i="33"/>
  <c r="I116" i="33"/>
  <c r="I94" i="33"/>
  <c r="I75" i="33"/>
  <c r="I43" i="33"/>
  <c r="I11" i="33"/>
  <c r="I164" i="33"/>
  <c r="I142" i="33"/>
  <c r="I204" i="33"/>
  <c r="I163" i="33"/>
  <c r="I118" i="33"/>
  <c r="I44" i="33"/>
  <c r="I220" i="33"/>
  <c r="I198" i="33"/>
  <c r="I179" i="33"/>
  <c r="I156" i="33"/>
  <c r="I134" i="33"/>
  <c r="I115" i="33"/>
  <c r="I92" i="33"/>
  <c r="I68" i="33"/>
  <c r="I36" i="33"/>
  <c r="I4" i="33"/>
  <c r="I182" i="33"/>
  <c r="I140" i="33"/>
  <c r="I99" i="33"/>
  <c r="I12" i="33"/>
  <c r="I219" i="33"/>
  <c r="I196" i="33"/>
  <c r="I174" i="33"/>
  <c r="I155" i="33"/>
  <c r="I132" i="33"/>
  <c r="I110" i="33"/>
  <c r="I91" i="33"/>
  <c r="I67" i="33"/>
  <c r="I35" i="33"/>
  <c r="I3" i="33"/>
  <c r="I217" i="33"/>
  <c r="I209" i="33"/>
  <c r="I201" i="33"/>
  <c r="I193" i="33"/>
  <c r="I185" i="33"/>
  <c r="I177" i="33"/>
  <c r="I169" i="33"/>
  <c r="I161" i="33"/>
  <c r="I153" i="33"/>
  <c r="I145" i="33"/>
  <c r="I137" i="33"/>
  <c r="I129" i="33"/>
  <c r="I121" i="33"/>
  <c r="I113" i="33"/>
  <c r="I105" i="33"/>
  <c r="I97" i="33"/>
  <c r="I89" i="33"/>
  <c r="I81" i="33"/>
  <c r="I73" i="33"/>
  <c r="I65" i="33"/>
  <c r="I57" i="33"/>
  <c r="I49" i="33"/>
  <c r="I41" i="33"/>
  <c r="I33" i="33"/>
  <c r="I25" i="33"/>
  <c r="I17" i="33"/>
  <c r="I9" i="33"/>
  <c r="J221" i="33"/>
  <c r="J213" i="33"/>
  <c r="J205" i="33"/>
  <c r="J197" i="33"/>
  <c r="J189" i="33"/>
  <c r="J181" i="33"/>
  <c r="J173" i="33"/>
  <c r="J165" i="33"/>
  <c r="J157" i="33"/>
  <c r="J149" i="33"/>
  <c r="J141" i="33"/>
  <c r="J133" i="33"/>
  <c r="J125" i="33"/>
  <c r="J117" i="33"/>
  <c r="J109" i="33"/>
  <c r="J101" i="33"/>
  <c r="J93" i="33"/>
  <c r="J85" i="33"/>
  <c r="J77" i="33"/>
  <c r="J69" i="33"/>
  <c r="J61" i="33"/>
  <c r="J53" i="33"/>
  <c r="J45" i="33"/>
  <c r="J37" i="33"/>
  <c r="J29" i="33"/>
  <c r="J21" i="33"/>
  <c r="J13" i="33"/>
  <c r="J5" i="33"/>
  <c r="K217" i="33"/>
  <c r="K209" i="33"/>
  <c r="K201" i="33"/>
  <c r="K193" i="33"/>
  <c r="K185" i="33"/>
  <c r="K177" i="33"/>
  <c r="K169" i="33"/>
  <c r="K161" i="33"/>
  <c r="K153" i="33"/>
  <c r="K145" i="33"/>
  <c r="K137" i="33"/>
  <c r="K129" i="33"/>
  <c r="K121" i="33"/>
  <c r="K113" i="33"/>
  <c r="K105" i="33"/>
  <c r="K97" i="33"/>
  <c r="K89" i="33"/>
  <c r="K81" i="33"/>
  <c r="K73" i="33"/>
  <c r="K65" i="33"/>
  <c r="K57" i="33"/>
  <c r="K49" i="33"/>
  <c r="K41" i="33"/>
  <c r="K33" i="33"/>
  <c r="K25" i="33"/>
  <c r="K17" i="33"/>
  <c r="K9" i="33"/>
  <c r="I216" i="33"/>
  <c r="I208" i="33"/>
  <c r="I200" i="33"/>
  <c r="I192" i="33"/>
  <c r="I184" i="33"/>
  <c r="I176" i="33"/>
  <c r="I168" i="33"/>
  <c r="I160" i="33"/>
  <c r="I152" i="33"/>
  <c r="I144" i="33"/>
  <c r="I136" i="33"/>
  <c r="I128" i="33"/>
  <c r="I120" i="33"/>
  <c r="I112" i="33"/>
  <c r="I104" i="33"/>
  <c r="I96" i="33"/>
  <c r="I88" i="33"/>
  <c r="I80" i="33"/>
  <c r="I72" i="33"/>
  <c r="I64" i="33"/>
  <c r="I56" i="33"/>
  <c r="I48" i="33"/>
  <c r="I40" i="33"/>
  <c r="I32" i="33"/>
  <c r="I24" i="33"/>
  <c r="I16" i="33"/>
  <c r="I8" i="33"/>
  <c r="J220" i="33"/>
  <c r="J212" i="33"/>
  <c r="J204" i="33"/>
  <c r="J196" i="33"/>
  <c r="J188" i="33"/>
  <c r="J180" i="33"/>
  <c r="J172" i="33"/>
  <c r="J164" i="33"/>
  <c r="J156" i="33"/>
  <c r="J148" i="33"/>
  <c r="J140" i="33"/>
  <c r="J132" i="33"/>
  <c r="J124" i="33"/>
  <c r="J116" i="33"/>
  <c r="J108" i="33"/>
  <c r="J100" i="33"/>
  <c r="J92" i="33"/>
  <c r="J84" i="33"/>
  <c r="J76" i="33"/>
  <c r="J68" i="33"/>
  <c r="J60" i="33"/>
  <c r="J52" i="33"/>
  <c r="J44" i="33"/>
  <c r="J36" i="33"/>
  <c r="J28" i="33"/>
  <c r="J20" i="33"/>
  <c r="J12" i="33"/>
  <c r="J4" i="33"/>
  <c r="K216" i="33"/>
  <c r="K208" i="33"/>
  <c r="K200" i="33"/>
  <c r="K192" i="33"/>
  <c r="K184" i="33"/>
  <c r="K176" i="33"/>
  <c r="K168" i="33"/>
  <c r="K160" i="33"/>
  <c r="K152" i="33"/>
  <c r="K144" i="33"/>
  <c r="K136" i="33"/>
  <c r="K128" i="33"/>
  <c r="K120" i="33"/>
  <c r="K112" i="33"/>
  <c r="K104" i="33"/>
  <c r="K96" i="33"/>
  <c r="K88" i="33"/>
  <c r="K80" i="33"/>
  <c r="K72" i="33"/>
  <c r="K64" i="33"/>
  <c r="K56" i="33"/>
  <c r="K48" i="33"/>
  <c r="K40" i="33"/>
  <c r="K32" i="33"/>
  <c r="K24" i="33"/>
  <c r="K16" i="33"/>
  <c r="K8" i="33"/>
  <c r="I215" i="33"/>
  <c r="I207" i="33"/>
  <c r="I199" i="33"/>
  <c r="I191" i="33"/>
  <c r="I183" i="33"/>
  <c r="I175" i="33"/>
  <c r="I167" i="33"/>
  <c r="I159" i="33"/>
  <c r="I151" i="33"/>
  <c r="I143" i="33"/>
  <c r="I135" i="33"/>
  <c r="I127" i="33"/>
  <c r="I119" i="33"/>
  <c r="I111" i="33"/>
  <c r="I103" i="33"/>
  <c r="I95" i="33"/>
  <c r="I87" i="33"/>
  <c r="I79" i="33"/>
  <c r="I71" i="33"/>
  <c r="I63" i="33"/>
  <c r="I55" i="33"/>
  <c r="I47" i="33"/>
  <c r="I39" i="33"/>
  <c r="I31" i="33"/>
  <c r="I23" i="33"/>
  <c r="I15" i="33"/>
  <c r="I7" i="33"/>
  <c r="J219" i="33"/>
  <c r="J211" i="33"/>
  <c r="J203" i="33"/>
  <c r="J195" i="33"/>
  <c r="J187" i="33"/>
  <c r="J179" i="33"/>
  <c r="J171" i="33"/>
  <c r="J163" i="33"/>
  <c r="J155" i="33"/>
  <c r="J147" i="33"/>
  <c r="J139" i="33"/>
  <c r="J131" i="33"/>
  <c r="J123" i="33"/>
  <c r="J115" i="33"/>
  <c r="J107" i="33"/>
  <c r="J99" i="33"/>
  <c r="J91" i="33"/>
  <c r="J83" i="33"/>
  <c r="J75" i="33"/>
  <c r="J67" i="33"/>
  <c r="J59" i="33"/>
  <c r="J51" i="33"/>
  <c r="J43" i="33"/>
  <c r="J35" i="33"/>
  <c r="J27" i="33"/>
  <c r="J19" i="33"/>
  <c r="J11" i="33"/>
  <c r="J3" i="33"/>
  <c r="K215" i="33"/>
  <c r="K207" i="33"/>
  <c r="K199" i="33"/>
  <c r="K191" i="33"/>
  <c r="K183" i="33"/>
  <c r="K175" i="33"/>
  <c r="K167" i="33"/>
  <c r="K159" i="33"/>
  <c r="K151" i="33"/>
  <c r="K143" i="33"/>
  <c r="K135" i="33"/>
  <c r="K127" i="33"/>
  <c r="K119" i="33"/>
  <c r="K111" i="33"/>
  <c r="K103" i="33"/>
  <c r="K95" i="33"/>
  <c r="K87" i="33"/>
  <c r="K79" i="33"/>
  <c r="K71" i="33"/>
  <c r="K63" i="33"/>
  <c r="K55" i="33"/>
  <c r="K47" i="33"/>
  <c r="K39" i="33"/>
  <c r="K31" i="33"/>
  <c r="K23" i="33"/>
  <c r="K15" i="33"/>
  <c r="K7" i="33"/>
  <c r="I70" i="33"/>
  <c r="I62" i="33"/>
  <c r="I54" i="33"/>
  <c r="I46" i="33"/>
  <c r="I38" i="33"/>
  <c r="I30" i="33"/>
  <c r="I22" i="33"/>
  <c r="I14" i="33"/>
  <c r="I6" i="33"/>
  <c r="J218" i="33"/>
  <c r="J210" i="33"/>
  <c r="J202" i="33"/>
  <c r="J194" i="33"/>
  <c r="J186" i="33"/>
  <c r="J178" i="33"/>
  <c r="J170" i="33"/>
  <c r="J162" i="33"/>
  <c r="J154" i="33"/>
  <c r="J146" i="33"/>
  <c r="J138" i="33"/>
  <c r="J130" i="33"/>
  <c r="J122" i="33"/>
  <c r="J114" i="33"/>
  <c r="J106" i="33"/>
  <c r="J98" i="33"/>
  <c r="J90" i="33"/>
  <c r="J82" i="33"/>
  <c r="J74" i="33"/>
  <c r="J66" i="33"/>
  <c r="J58" i="33"/>
  <c r="J50" i="33"/>
  <c r="J42" i="33"/>
  <c r="J34" i="33"/>
  <c r="J26" i="33"/>
  <c r="J18" i="33"/>
  <c r="J10" i="33"/>
  <c r="J2" i="33"/>
  <c r="K214" i="33"/>
  <c r="K206" i="33"/>
  <c r="K198" i="33"/>
  <c r="K190" i="33"/>
  <c r="K182" i="33"/>
  <c r="K174" i="33"/>
  <c r="K166" i="33"/>
  <c r="K158" i="33"/>
  <c r="K150" i="33"/>
  <c r="K142" i="33"/>
  <c r="K134" i="33"/>
  <c r="K126" i="33"/>
  <c r="K118" i="33"/>
  <c r="K110" i="33"/>
  <c r="K102" i="33"/>
  <c r="K94" i="33"/>
  <c r="K86" i="33"/>
  <c r="K78" i="33"/>
  <c r="K70" i="33"/>
  <c r="K62" i="33"/>
  <c r="K54" i="33"/>
  <c r="K46" i="33"/>
  <c r="K38" i="33"/>
  <c r="K30" i="33"/>
  <c r="K22" i="33"/>
  <c r="K14" i="33"/>
  <c r="K6" i="33"/>
  <c r="I221" i="33"/>
  <c r="I213" i="33"/>
  <c r="I205" i="33"/>
  <c r="I197" i="33"/>
  <c r="I189" i="33"/>
  <c r="I181" i="33"/>
  <c r="I173" i="33"/>
  <c r="I165" i="33"/>
  <c r="I157" i="33"/>
  <c r="I149" i="33"/>
  <c r="I141" i="33"/>
  <c r="I133" i="33"/>
  <c r="I125" i="33"/>
  <c r="I117" i="33"/>
  <c r="I109" i="33"/>
  <c r="I101" i="33"/>
  <c r="I93" i="33"/>
  <c r="I85" i="33"/>
  <c r="I77" i="33"/>
  <c r="I69" i="33"/>
  <c r="I61" i="33"/>
  <c r="I53" i="33"/>
  <c r="I45" i="33"/>
  <c r="I37" i="33"/>
  <c r="I29" i="33"/>
  <c r="I21" i="33"/>
  <c r="I13" i="33"/>
  <c r="I5" i="33"/>
  <c r="I218" i="33"/>
  <c r="I210" i="33"/>
  <c r="I202" i="33"/>
  <c r="I194" i="33"/>
  <c r="I186" i="33"/>
  <c r="I178" i="33"/>
  <c r="I170" i="33"/>
  <c r="I162" i="33"/>
  <c r="I154" i="33"/>
  <c r="I146" i="33"/>
  <c r="I138" i="33"/>
  <c r="I130" i="33"/>
  <c r="I122" i="33"/>
  <c r="I114" i="33"/>
  <c r="I106" i="33"/>
  <c r="I98" i="33"/>
  <c r="I90" i="33"/>
  <c r="I82" i="33"/>
  <c r="I74" i="33"/>
  <c r="I66" i="33"/>
  <c r="I58" i="33"/>
  <c r="I50" i="33"/>
  <c r="I42" i="33"/>
  <c r="I34" i="33"/>
  <c r="I26" i="33"/>
  <c r="I18" i="33"/>
  <c r="I10" i="33"/>
  <c r="I2" i="33"/>
  <c r="O26" i="44" l="1"/>
  <c r="O25" i="44"/>
  <c r="O22" i="44"/>
  <c r="O21" i="44"/>
  <c r="O17" i="44"/>
  <c r="O10" i="44"/>
  <c r="O30" i="44"/>
  <c r="O16" i="44"/>
  <c r="O23" i="44"/>
  <c r="O31" i="44"/>
  <c r="O29" i="44"/>
  <c r="O28" i="44"/>
  <c r="O34" i="44"/>
  <c r="O33" i="44"/>
  <c r="O24" i="44"/>
  <c r="O8" i="44"/>
  <c r="O7" i="44"/>
  <c r="O9" i="44"/>
  <c r="O16" i="45"/>
  <c r="O32" i="45"/>
  <c r="O28" i="45"/>
  <c r="O26" i="45"/>
  <c r="O21" i="45"/>
  <c r="O20" i="45"/>
  <c r="O29" i="45"/>
  <c r="O33" i="45"/>
  <c r="O10" i="45"/>
  <c r="O15" i="45"/>
  <c r="O23" i="45"/>
  <c r="O9" i="45"/>
  <c r="O7" i="45"/>
  <c r="O8" i="45"/>
  <c r="O25" i="45"/>
  <c r="O35" i="44" l="1"/>
  <c r="O39" i="45" s="1"/>
  <c r="O41" i="45" s="1"/>
  <c r="O11" i="44"/>
  <c r="O11" i="45"/>
  <c r="O35" i="45"/>
  <c r="O40" i="45" s="1"/>
  <c r="H1" i="32" l="1"/>
  <c r="H2"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G1" i="32"/>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D1" i="32"/>
  <c r="D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C1" i="32"/>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H1" i="30"/>
  <c r="H2" i="30"/>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G1" i="30"/>
  <c r="G2" i="30"/>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D1" i="30"/>
  <c r="D2" i="30"/>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C1" i="30"/>
  <c r="C2" i="30"/>
  <c r="C3" i="30"/>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H1" i="24"/>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G1" i="24"/>
  <c r="G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D1" i="24"/>
  <c r="D2" i="24"/>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C1" i="24"/>
  <c r="C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H1" i="22"/>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G1" i="22"/>
  <c r="G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D1" i="22"/>
  <c r="D2"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C1" i="22"/>
  <c r="C2" i="22"/>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H1" i="20"/>
  <c r="H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G1" i="20"/>
  <c r="G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D1" i="20"/>
  <c r="D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C1" i="20"/>
  <c r="C2"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H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G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D1" i="18"/>
  <c r="D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C1" i="18"/>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H1" i="16"/>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G1"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D1" i="16"/>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C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alcChain>
</file>

<file path=xl/sharedStrings.xml><?xml version="1.0" encoding="utf-8"?>
<sst xmlns="http://schemas.openxmlformats.org/spreadsheetml/2006/main" count="4143" uniqueCount="419">
  <si>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</si>
  <si>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</si>
  <si>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</si>
  <si>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</si>
  <si>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</si>
  <si>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</si>
  <si>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</si>
  <si>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</si>
  <si>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</si>
  <si>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</si>
  <si>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</si>
  <si>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</si>
  <si>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</si>
  <si>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</si>
  <si>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</si>
  <si>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</si>
  <si>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</si>
  <si>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</si>
  <si>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</si>
  <si>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</si>
  <si>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</si>
  <si>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</si>
  <si>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</si>
  <si>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</si>
  <si>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</si>
  <si>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</si>
  <si>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</si>
  <si>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</si>
  <si>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</si>
  <si>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</si>
  <si>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</si>
  <si>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</si>
  <si>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</si>
  <si>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</si>
  <si>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Confidence interval (%): 95</t>
  </si>
  <si>
    <t>Tolerance: 0.0001</t>
  </si>
  <si>
    <t>Summary statistics:</t>
  </si>
  <si>
    <t>Variable</t>
  </si>
  <si>
    <t>Observations</t>
  </si>
  <si>
    <t>Obs. with missing data</t>
  </si>
  <si>
    <t>Obs. without missing data</t>
  </si>
  <si>
    <t>Minimum</t>
  </si>
  <si>
    <t>Maximum</t>
  </si>
  <si>
    <t>Mean</t>
  </si>
  <si>
    <t>Std. deviation</t>
  </si>
  <si>
    <t>Correlation matrix:</t>
  </si>
  <si>
    <t>Sum of weights</t>
  </si>
  <si>
    <t>DF</t>
  </si>
  <si>
    <t>R²</t>
  </si>
  <si>
    <t>Adjusted R²</t>
  </si>
  <si>
    <t>MSE</t>
  </si>
  <si>
    <t>RMSE</t>
  </si>
  <si>
    <t>MAPE</t>
  </si>
  <si>
    <t>DW</t>
  </si>
  <si>
    <t>Cp</t>
  </si>
  <si>
    <t>AIC</t>
  </si>
  <si>
    <t>AICC</t>
  </si>
  <si>
    <t>SBC</t>
  </si>
  <si>
    <t>PC</t>
  </si>
  <si>
    <t>Source</t>
  </si>
  <si>
    <t>Sum of squares</t>
  </si>
  <si>
    <t>Mean squares</t>
  </si>
  <si>
    <t>F</t>
  </si>
  <si>
    <t>Pr &gt; F</t>
  </si>
  <si>
    <t>p-values signification codes</t>
  </si>
  <si>
    <t>Model</t>
  </si>
  <si>
    <t>Error</t>
  </si>
  <si>
    <t>Corrected Total</t>
  </si>
  <si>
    <t>***</t>
  </si>
  <si>
    <t/>
  </si>
  <si>
    <t>Computed against model Y=Mean(Y)</t>
  </si>
  <si>
    <t>Signification codes: 0 &lt; *** &lt; 0.001 &lt; ** &lt; 0.01 &lt; * &lt; 0.05 &lt; . &lt; 0.1 &lt; ° &lt; 1</t>
  </si>
  <si>
    <t>Value</t>
  </si>
  <si>
    <t>Standard error</t>
  </si>
  <si>
    <t>t</t>
  </si>
  <si>
    <t>Pr &gt; |t|</t>
  </si>
  <si>
    <t>Lower bound (95%)</t>
  </si>
  <si>
    <t>Upper bound (95%)</t>
  </si>
  <si>
    <t>Intercept</t>
  </si>
  <si>
    <t xml:space="preserve"> </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</si>
  <si>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</si>
  <si>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</si>
  <si>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</si>
  <si>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</si>
  <si>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</si>
  <si>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</si>
  <si>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</si>
  <si>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</si>
  <si>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</si>
  <si>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</si>
  <si>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</si>
  <si>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</si>
  <si>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</si>
  <si>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</si>
  <si>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</si>
  <si>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</si>
  <si>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</si>
  <si>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</si>
  <si>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</si>
  <si>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</si>
  <si>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</si>
  <si>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</si>
  <si>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</si>
  <si>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</si>
  <si>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</si>
  <si>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</si>
  <si>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</si>
  <si>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</si>
  <si>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</si>
  <si>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</si>
  <si>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</si>
  <si>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</si>
  <si>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</si>
  <si>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</si>
  <si>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</si>
  <si>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</si>
  <si>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</si>
  <si>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</si>
  <si>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</si>
  <si>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</si>
  <si>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</si>
  <si>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</si>
  <si>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</si>
  <si>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</si>
  <si>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</si>
  <si>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</si>
  <si>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</si>
  <si>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</si>
  <si>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</si>
  <si>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</si>
  <si>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</si>
  <si>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</si>
  <si>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</si>
  <si>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</si>
  <si>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</si>
  <si>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</si>
  <si>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</si>
  <si>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</si>
  <si>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</si>
  <si>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</si>
  <si>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</si>
  <si>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</si>
  <si>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</si>
  <si>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</si>
  <si>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</si>
  <si>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</si>
  <si>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</si>
  <si>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</si>
  <si>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</si>
  <si>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</si>
  <si>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</si>
  <si>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</si>
  <si>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</si>
  <si>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</si>
  <si>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</si>
  <si>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</si>
  <si>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</si>
  <si>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</si>
  <si>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</si>
  <si>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</si>
  <si>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</si>
  <si>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</si>
  <si>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</si>
  <si>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</si>
  <si>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</si>
  <si>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</si>
  <si>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</si>
  <si>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</si>
  <si>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</si>
  <si>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</si>
  <si>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</si>
  <si>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</si>
  <si>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</si>
  <si>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</si>
  <si>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</si>
  <si>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</si>
  <si>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</si>
  <si>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</si>
  <si>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</si>
  <si>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</si>
  <si>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</si>
  <si>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</si>
  <si>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</si>
  <si>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</si>
  <si>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</si>
  <si>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</si>
  <si>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</si>
  <si>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</si>
  <si>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</si>
  <si>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</si>
  <si>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</si>
  <si>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Residual</t>
  </si>
  <si>
    <t>Std. residual</t>
  </si>
  <si>
    <t>Std. dev. on pred. (Mean)</t>
  </si>
  <si>
    <t>Lower bound 95% (Mean)</t>
  </si>
  <si>
    <t>Upper bound 95% (Mean)</t>
  </si>
  <si>
    <t>Std. dev. on pred. (Observation)</t>
  </si>
  <si>
    <t>Lower bound 95% (Observation)</t>
  </si>
  <si>
    <t>Upper bound 95% (Observation)</t>
  </si>
  <si>
    <t>Y / Dependent variables: Workbook = goodbelly_data.xlsx / Sheet = RM Data / Range = 'RM Data'!$D:$D / 110 rows and 1 column</t>
  </si>
  <si>
    <t>X / Quantitative: Workbook = goodbelly_data.xlsx / Sheet = RM Data / Range = 'RM Data'!$E:$G / 110 rows and 3 columns</t>
  </si>
  <si>
    <t>Regression of variable Units Sold:</t>
  </si>
  <si>
    <t>Goodness of fit statistics (Units Sold):</t>
  </si>
  <si>
    <t>Analysis of variance (Units Sold):</t>
  </si>
  <si>
    <t>Model parameters (Units Sold):</t>
  </si>
  <si>
    <t>Equation of the model (Units Sold):</t>
  </si>
  <si>
    <t>Units Sold = 592.326265525209-76.9871465195734*Average Retail Price+130.661100088627*Demo+89.4448037590817*Demo1-3</t>
  </si>
  <si>
    <t>Standardized coefficients (Units Sold):</t>
  </si>
  <si>
    <t>Predictions and residuals (Units Sold):</t>
  </si>
  <si>
    <t>Obs110</t>
  </si>
  <si>
    <t>Pred(Units Sold)</t>
  </si>
  <si>
    <r>
      <t>XLSTAT 2023.2.0.1411 - Linear regression - Start time: 11/12/2023 at 15:25:20 / End time: 11/12/2023 at 15:25:22</t>
    </r>
    <r>
      <rPr>
        <sz val="11"/>
        <color rgb="FFFFFFFF"/>
        <rFont val="Calibri"/>
        <family val="2"/>
        <scheme val="minor"/>
      </rPr>
      <t xml:space="preserve"> / Microsoft Excel 16.76811</t>
    </r>
  </si>
  <si>
    <t>Y / Dependent variables: Workbook = goodbelly_data.xlsx / Sheet = NE Data / Range = 'NE Data'!$D:$D / 110 rows and 1 column</t>
  </si>
  <si>
    <t>X / Quantitative: Workbook = goodbelly_data.xlsx / Sheet = NE Data / Range = 'NE Data'!$E:$G / 110 rows and 3 columns</t>
  </si>
  <si>
    <t>Units Sold = 388.056229714855-36.1949767815995*Average Retail Price+107.781202489611*Demo+63.7889959777139*Demo1-3</t>
  </si>
  <si>
    <r>
      <t>XLSTAT 2023.2.0.1411 - Linear regression - Start time: 11/12/2023 at 15:26:23 / End time: 11/12/2023 at 15:26:24</t>
    </r>
    <r>
      <rPr>
        <sz val="11"/>
        <color rgb="FFFFFFFF"/>
        <rFont val="Calibri"/>
        <family val="2"/>
        <scheme val="minor"/>
      </rPr>
      <t xml:space="preserve"> / Microsoft Excel 16.76811</t>
    </r>
  </si>
  <si>
    <t>Effect of Price on Sales:</t>
  </si>
  <si>
    <t>In both regions, the average retail price has a negative coefficient, meaning that as the price increases, the units sold decreases. This is a common demand relationship in economics where higher prices tend to lower the quantity of goods sold.</t>
  </si>
  <si>
    <t>The coefficient for the RM region is -76.987 with a highly significant p-value (p &lt; 0.0001), indicating that for every unit increase in price, the units sold decrease by approximately 77 units, holding other factors constant.</t>
  </si>
  <si>
    <t>Similarly, for the NE region, the coefficient is -36.195 with a significant p-value (p = 0.001), indicating a decrease of approximately 36 units sold for every unit increase in price, holding other factors constant.</t>
  </si>
  <si>
    <t>Effect of Demos on Sales:</t>
  </si>
  <si>
    <t>The coefficients for the demo variable in both regions are positive and significant (RM: 130.661, NE: 107.781 with p &lt; 0.0001), suggesting that the in-store product demonstrations have a positive effect on sales. In the RM region, a demo leads to an increase of approximately 131 units sold, while in the NE region, it leads to an increase of about 108 units sold.</t>
  </si>
  <si>
    <t>The demo1-3 variable, which accounts for a lag effect of demos held 1 to 3 weeks ago, also shows a positive and significant relationship with sales in both regions (RM: 89.445, NE: 63.789 with p &lt; 0.0001). This suggests that the impact of demos on sales is sustained over the following weeks, though to a lesser extent than the immediate effect.</t>
  </si>
  <si>
    <t>Overall Conclusions:</t>
  </si>
  <si>
    <t>Price has a significant and negative impact on sales in both regions, which is consistent with basic economic theory about the inverse relationship between price and demand.</t>
  </si>
  <si>
    <t>Demonstrations have a significantly positive immediate and sustained impact on sales, indicating their effectiveness as a marketing tool for Goodbelly beverages. The effect persists over the weeks following the demonstration but diminishes over time.</t>
  </si>
  <si>
    <t>This analysis shows that Goodbelly’s in-store product demonstrations are an effective strategy for increasing sales and could be a worthwhile investment for the company. However, it is also clear that price sensitivity is an important factor in sales volume, and thus any pricing strategy needs to be carefully considered to maximize revenue and profitability.</t>
  </si>
  <si>
    <t>Model parameters (Units Sold) - RM Data:</t>
  </si>
  <si>
    <t>Model parameters (Units Sold)- NE Data:</t>
  </si>
  <si>
    <t>Y / Dependent variables: Workbook = goodbelly_data.xlsx / Sheet = Question-2 / Range = 'Question-2'!$D:$D / 220 rows and 1 column</t>
  </si>
  <si>
    <t>X / Quantitative: Workbook = goodbelly_data.xlsx / Sheet = Question-2 / Range = 'Question-2'!$E:$G / 220 rows and 3 columns</t>
  </si>
  <si>
    <t>Units Sold = 450.928541324835-48.7053484023578*Average Retail Price+136.267807957308*Demo+87.92496730807*Demo1-3</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</si>
  <si>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</si>
  <si>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</si>
  <si>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</si>
  <si>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</si>
  <si>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</si>
  <si>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</si>
  <si>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</si>
  <si>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</si>
  <si>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</si>
  <si>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</si>
  <si>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</si>
  <si>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</si>
  <si>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</si>
  <si>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</si>
  <si>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</si>
  <si>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</si>
  <si>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</si>
  <si>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</si>
  <si>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</si>
  <si>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</si>
  <si>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</si>
  <si>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</si>
  <si>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</si>
  <si>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</si>
  <si>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</si>
  <si>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</si>
  <si>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</si>
  <si>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</si>
  <si>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</si>
  <si>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</si>
  <si>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</si>
  <si>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</si>
  <si>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</si>
  <si>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</si>
  <si>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</si>
  <si>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</si>
  <si>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</si>
  <si>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</si>
  <si>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</si>
  <si>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</si>
  <si>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</si>
  <si>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</si>
  <si>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</si>
  <si>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</si>
  <si>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</si>
  <si>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</si>
  <si>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</si>
  <si>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</si>
  <si>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</si>
  <si>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</si>
  <si>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</si>
  <si>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</si>
  <si>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</si>
  <si>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</si>
  <si>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</si>
  <si>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</si>
  <si>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</si>
  <si>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</si>
  <si>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</si>
  <si>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</si>
  <si>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</si>
  <si>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</si>
  <si>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</si>
  <si>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</si>
  <si>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</si>
  <si>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</si>
  <si>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</si>
  <si>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</si>
  <si>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</si>
  <si>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</si>
  <si>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</si>
  <si>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</si>
  <si>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</si>
  <si>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</si>
  <si>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</si>
  <si>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</si>
  <si>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</si>
  <si>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</si>
  <si>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</si>
  <si>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</si>
  <si>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</si>
  <si>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</si>
  <si>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</si>
  <si>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</si>
  <si>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</si>
  <si>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</si>
  <si>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</si>
  <si>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</si>
  <si>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</si>
  <si>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</si>
  <si>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</si>
  <si>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</si>
  <si>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</si>
  <si>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</si>
  <si>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</si>
  <si>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</si>
  <si>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</si>
  <si>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</si>
  <si>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</si>
  <si>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</si>
  <si>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</si>
  <si>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</si>
  <si>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</si>
  <si>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</si>
  <si>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</si>
  <si>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</si>
  <si>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</si>
  <si>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</si>
  <si>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</si>
  <si>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</si>
  <si>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r>
      <t>XLSTAT 2023.2.0.1411 - Linear regression - Start time: 11/12/2023 at 15:47:59 / End time: 11/12/2023 at 15:48:01</t>
    </r>
    <r>
      <rPr>
        <sz val="11"/>
        <color rgb="FFFFFFFF"/>
        <rFont val="Calibri"/>
        <family val="2"/>
        <scheme val="minor"/>
      </rPr>
      <t xml:space="preserve"> / Microsoft Excel 16.76811</t>
    </r>
  </si>
  <si>
    <t>Model parameters (Units Sold) - Pooled:</t>
  </si>
  <si>
    <t>The negative coefficient suggests that the products are price-sensitive, meaning that consumers are likely to purchase fewer units as the price increases.</t>
  </si>
  <si>
    <t xml:space="preserve">The coefficient for Average Retail Price is −48.705−48.705 with a highly significant p-value (p &lt; 0.0001), </t>
  </si>
  <si>
    <t xml:space="preserve">indicating that for each unit increase in price, there is an average decrease of approximately 49 units sold, holding other factors constant. </t>
  </si>
  <si>
    <t>This reaffirms the inverse relationship between price and demand, as seen in the individual regional models.</t>
  </si>
  <si>
    <t xml:space="preserve">The Demo variable has a positive coefficient (136.268136.268) with a highly significant p-value (p &lt; 0.0001), </t>
  </si>
  <si>
    <t>Specifically, when a demo occurs, there is an average increase of approximately 136 units sold, indicating that demos are highly effective in boosting sales.</t>
  </si>
  <si>
    <t xml:space="preserve">which means that in-store demonstrations are associated with an increase in sales. </t>
  </si>
  <si>
    <t>The Demo1-3 variable, representing the effect of demos that occurred 1 to 3 weeks prior,</t>
  </si>
  <si>
    <t>also has a positive coefficient (87.92587.925) and is statistically significant (p &lt; 0.0001).</t>
  </si>
  <si>
    <t xml:space="preserve">  </t>
  </si>
  <si>
    <t>and careful consideration should be given to pricing strategies to ensure they do not negatively impact sales volume.</t>
  </si>
  <si>
    <t xml:space="preserve">Price Sensitivity: The results suggest that Goodbelly's products are sensitive to price changes, </t>
  </si>
  <si>
    <t>The significant coefficients for demos indicate that these marketing activities can successfully drive consumer interest and purchase behavior.</t>
  </si>
  <si>
    <t xml:space="preserve">Effectiveness of Demos: Demonstrations are an effective sales promotion tactic, with both immediate and lasting positive effects on sales. </t>
  </si>
  <si>
    <t>Goodbelly might consider increasing the frequency or coverage of demos as part of their marketing strategy to enhance product visibility and stimulate purchase.</t>
  </si>
  <si>
    <t xml:space="preserve">Marketing Strategy: Given the substantial and sustained positive impact of in-store demonstrations on sales, </t>
  </si>
  <si>
    <t>and the company can be confident in the reliability of these findings when making decisions regarding pricing and marketing strategies.</t>
  </si>
  <si>
    <t xml:space="preserve">The model's significance codes (indicated by ***) confirm that the results are statistically significant, </t>
  </si>
  <si>
    <t>RM * Retail Price</t>
  </si>
  <si>
    <t>RM * Demo</t>
  </si>
  <si>
    <t>RM * Demo 1-3</t>
  </si>
  <si>
    <t>Y / Dependent variables: Workbook = goodbelly_data.xlsx / Sheet = Question-3 / Range = 'Question-3'!$D:$D / 220 rows and 1 column</t>
  </si>
  <si>
    <t>X / Quantitative: Workbook = goodbelly_data.xlsx / Sheet = Question-3 / Range = 'Question-3'!$E:$H / 220 rows and 4 columns</t>
  </si>
  <si>
    <t>**</t>
  </si>
  <si>
    <t>Units Sold = 472.237890533737-57.3111782354613*Average Retail Price+125.99656876538*Demo+79.2629850766334*Demo1-3+37.5448100588462*RM</t>
  </si>
  <si>
    <r>
      <t>XLSTAT 2023.2.0.1411 - Linear regression - Start time: 11/14/2023 at 11:09:08 / End time: 11/14/2023 at 11:09:11</t>
    </r>
    <r>
      <rPr>
        <sz val="11"/>
        <color rgb="FFFFFFFF"/>
        <rFont val="Calibri"/>
        <family val="2"/>
        <scheme val="minor"/>
      </rPr>
      <t xml:space="preserve"> / Microsoft Excel 16.76811</t>
    </r>
  </si>
  <si>
    <t>&lt;0.0001</t>
  </si>
  <si>
    <t>Model parameters (Units Sold) - different intercepts only:</t>
  </si>
  <si>
    <t>X / Quantitative: Workbook = goodbelly_data.xlsx / Sheet = Question-3 / Range = 'Question-3'!$E:$I / 220 rows and 5 columns</t>
  </si>
  <si>
    <t>*</t>
  </si>
  <si>
    <t>Units Sold = 376.744324850421-34.3647770015096*Average Retail Price+124.586230184785*Demo+79.8908915315661*Demo1-3+223.525660160267*RM-43.4958448703209*RM * Retail Price</t>
  </si>
  <si>
    <r>
      <t>XLSTAT 2023.2.0.1411 - Linear regression - Start time: 11/14/2023 at 11:11:30 / End time: 11/14/2023 at 11:11:32</t>
    </r>
    <r>
      <rPr>
        <sz val="11"/>
        <color rgb="FFFFFFFF"/>
        <rFont val="Calibri"/>
        <family val="2"/>
        <scheme val="minor"/>
      </rPr>
      <t xml:space="preserve"> / Microsoft Excel 16.76811</t>
    </r>
  </si>
  <si>
    <t>Model parameters (Units Sold) - different intercepts and price coefficients:</t>
  </si>
  <si>
    <t>X / Quantitative: Workbook = goodbelly_data.xlsx / Sheet = Question-3 / Range = 'Question-3'!$E$1:$H$221,'Question-3'!$J$1:$K$221 / 220 rows and 6 columns</t>
  </si>
  <si>
    <t>°</t>
  </si>
  <si>
    <t>Units Sold = 478.702583309232-57.7928879031429*Average Retail Price+105.183304571315*Demo+60.0106317741251*Demo1-3+28.2627254708448*RM+28.2241262277774*RM * Demo+30.7302515146623*RM * Demo 1-3</t>
  </si>
  <si>
    <r>
      <t>XLSTAT 2023.2.0.1411 - Linear regression - Start time: 11/14/2023 at 11:16:47 / End time: 11/14/2023 at 11:16:49</t>
    </r>
    <r>
      <rPr>
        <sz val="11"/>
        <color rgb="FFFFFFFF"/>
        <rFont val="Calibri"/>
        <family val="2"/>
        <scheme val="minor"/>
      </rPr>
      <t xml:space="preserve"> / Microsoft Excel 16.76811</t>
    </r>
  </si>
  <si>
    <t>Model parameters (Units Sold) - different intercepts and demo/demo1-3 coefficients:</t>
  </si>
  <si>
    <t>X / Quantitative: Workbook = goodbelly_data.xlsx / Sheet = Question-3 / Range = 'Question-3'!$E:$K / 220 rows and 7 columns</t>
  </si>
  <si>
    <t>.</t>
  </si>
  <si>
    <t>Units Sold = 388.056229714827-36.1949767815928*Average Retail Price+107.781202489611*Demo+63.7889959777163*Demo1-3+204.27003581041*RM-40.7921697379867*RM * Retail Price+22.8798975990153*RM * Demo+25.6558077813647*RM * Demo 1-3</t>
  </si>
  <si>
    <r>
      <t>XLSTAT 2023.2.0.1411 - Linear regression - Start time: 11/14/2023 at 11:18:20 / End time: 11/14/2023 at 11:18:22</t>
    </r>
    <r>
      <rPr>
        <sz val="11"/>
        <color rgb="FFFFFFFF"/>
        <rFont val="Calibri"/>
        <family val="2"/>
        <scheme val="minor"/>
      </rPr>
      <t xml:space="preserve"> / Microsoft Excel 16.76811</t>
    </r>
  </si>
  <si>
    <t>Model parameters (Units Sold) - different intercept, price and demo/demo1-3 coefficients:</t>
  </si>
  <si>
    <t>Statistical Significance: All variables (Intercept, Average Retail Price, Demo, and Demo1-3) are statistically significant with p-values less than 0.0001.</t>
  </si>
  <si>
    <t>Regional Difference in Baseline Sales: The RM coefficient is statistically significant with a p-value of 0.002, indicating that there is a statistically significant difference in baseline sales between the RM and NE regions.</t>
  </si>
  <si>
    <t>Higher Baseline Sales in RM: Since the RM coefficient is positive (37.545), it suggests that the RM region has higher baseline sales than the NE region.</t>
  </si>
  <si>
    <t>Model - 1</t>
  </si>
  <si>
    <t>Model - 2</t>
  </si>
  <si>
    <t>Model - 3</t>
  </si>
  <si>
    <t>Model - 4</t>
  </si>
  <si>
    <t>Statistical Significance: All the main effect variables are statistically significant. Additionally, the RM dummy and the interaction term RM * Retail Price are also significant, indicating differences in intercepts and price effects between regions.</t>
  </si>
  <si>
    <t>Regional Difference in Price Sensitivity: The RM * Retail Price interaction term is significant (p = 0.041), suggesting that the RM region has a different price sensitivity compared to the NE region.</t>
  </si>
  <si>
    <t>Differential Price Effect: Given the negative coefficient for the RM * Retail Price interaction term (-43.496), the RM region exhibits a stronger negative relationship between price and sales than the NE region.</t>
  </si>
  <si>
    <t>Statistical Significance: The main effect variables are statistically significant. However, the interaction terms RM * Demo and RM * Demo1-3 are not statistically significant.</t>
  </si>
  <si>
    <t>Consistent Demo Effects Across Regions: Since the interaction terms are not significant, the effect of demos and their lagged impact (Demo1-3) on sales does not differ statistically across the RM and NE regions.</t>
  </si>
  <si>
    <t>Baseline Sales Difference Remains: The RM coefficient is still positive and statistically significant (p = 0.040), reaffirming that the RM region has higher baseline sales than the NE region.</t>
  </si>
  <si>
    <t>Statistical Significance: The main effects are significant, but the interaction terms for demos are not, similar to the previous model.</t>
  </si>
  <si>
    <t>Marginal Difference in Price Sensitivity: The interaction term RM * Retail Price is marginally significant (p = 0.058), suggesting a potential difference in price sensitivity, but this is not as strong as a p-value below 0.05 would indicate.</t>
  </si>
  <si>
    <t>Baseline Sales and Price Sensitivity: The positive and significant RM coefficient suggests higher baseline sales in the RM region, and the negative RM * Retail Price coefficient indicates a potentially stronger negative price-sales relationship in the RM region compared to the NE region, though this is not conclusively different based on conventional significance levels.</t>
  </si>
  <si>
    <t>In summary, there are statistically significant differences in baseline sales between the regions, with the RM region generally showing higher baseline sales. Price sensitivity may differ between regions, with some indication that the RM region is more sensitive to price changes, although this is not consistently significant across all models. The effects of demos are consistent across regions, without statistical evidence of a difference in their impact on sales.</t>
  </si>
  <si>
    <t>Predicted Sales</t>
  </si>
  <si>
    <t>Retailer Cost</t>
  </si>
  <si>
    <t>Manufacturer Cost</t>
  </si>
  <si>
    <t>Profit</t>
  </si>
  <si>
    <t>Week</t>
  </si>
  <si>
    <t>Sum of Profit</t>
  </si>
  <si>
    <t>Grand Total</t>
  </si>
  <si>
    <t>Difference</t>
  </si>
  <si>
    <t>With Demo1-3</t>
  </si>
  <si>
    <t>Without Demo1-3</t>
  </si>
  <si>
    <t>Difference in Expected Profit</t>
  </si>
  <si>
    <t>The second model is advantageous because it includes significant coefficients for demos and interaction terms for regions, enabling a nuanced examination of how demos influence sales in distinct regions.</t>
  </si>
  <si>
    <t>Total</t>
  </si>
  <si>
    <t>Margin</t>
  </si>
  <si>
    <t>RM*Average_Retail_Price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</si>
</sst>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2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i/>
      <sz val="11"/>
      <name val="Calibri"/>
      <family val="2"/>
      <scheme val="minor"/>
    </font>
    <font>
      <b/>
      <sz val="12"/>
      <color theme="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1"/>
      <color rgb="FFFFFFFF"/>
      <name val="Calibri"/>
      <family val="2"/>
      <scheme val="minor"/>
    </font>
    <font>
      <b/>
      <sz val="14"/>
      <color theme="1"/>
      <name val="Calibri"/>
      <family val="2"/>
      <scheme val="minor"/>
    </font>
    <font>
      <sz val="18"/>
      <color theme="1"/>
      <name val="Calibri"/>
      <family val="2"/>
      <scheme val="minor"/>
    </font>
    <font>
      <b/>
      <sz val="12"/>
      <color theme="0"/>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16"/>
      <color rgb="FF000000"/>
      <name val="Calibri"/>
      <family val="2"/>
      <scheme val="minor"/>
    </font>
    <font>
      <b/>
      <sz val="16"/>
      <color theme="1"/>
      <name val="Calibri"/>
      <family val="2"/>
      <scheme val="minor"/>
    </font>
    <font>
      <b/>
      <sz val="11"/>
      <color theme="0"/>
      <name val="Calibri"/>
      <family val="2"/>
      <scheme val="minor"/>
    </font>
    <font>
      <sz val="12"/>
      <color rgb="FF0F0F0F"/>
      <name val="Calibri"/>
      <family val="2"/>
      <scheme val="minor"/>
    </font>
    <font>
      <b/>
      <sz val="11"/>
      <color rgb="FF0F0F0F"/>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rgb="FFEFD4FD"/>
        <bgColor indexed="64"/>
      </patternFill>
    </fill>
    <fill>
      <patternFill patternType="solid">
        <fgColor theme="8" tint="0.59999389629810485"/>
        <bgColor indexed="64"/>
      </patternFill>
    </fill>
    <fill>
      <patternFill patternType="solid">
        <fgColor theme="9"/>
        <bgColor theme="9"/>
      </patternFill>
    </fill>
    <fill>
      <patternFill patternType="solid">
        <fgColor theme="7"/>
        <bgColor theme="7"/>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theme="0"/>
      </left>
      <right style="thin">
        <color theme="0"/>
      </right>
      <top style="thin">
        <color theme="0"/>
      </top>
      <bottom style="thin">
        <color theme="0"/>
      </bottom>
      <diagonal/>
    </border>
  </borders>
  <cellStyleXfs count="1">
    <xf numFmtId="0" fontId="0" fillId="0" borderId="0"/>
  </cellStyleXfs>
  <cellXfs count="158">
    <xf numFmtId="0" fontId="0" fillId="0" borderId="0" xfId="0"/>
    <xf numFmtId="14" fontId="3" fillId="2" borderId="1" xfId="0" applyNumberFormat="1" applyFont="1" applyFill="1" applyBorder="1" applyAlignment="1">
      <alignment horizontal="center" vertical="center"/>
    </xf>
    <xf numFmtId="0" fontId="3" fillId="2" borderId="1" xfId="0" applyFont="1" applyFill="1" applyBorder="1" applyAlignment="1">
      <alignment horizontal="center"/>
    </xf>
    <xf numFmtId="0" fontId="3"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Border="1"/>
    <xf numFmtId="0" fontId="3" fillId="0" borderId="1" xfId="0" applyFont="1" applyBorder="1"/>
    <xf numFmtId="0" fontId="3" fillId="4" borderId="0" xfId="0" applyFont="1" applyFill="1" applyAlignment="1">
      <alignment horizontal="center" vertical="center"/>
    </xf>
    <xf numFmtId="0" fontId="3" fillId="0" borderId="0" xfId="0" applyFont="1"/>
    <xf numFmtId="49" fontId="0" fillId="0" borderId="0" xfId="0" applyNumberFormat="1"/>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49" fontId="7" fillId="0" borderId="3" xfId="0" applyNumberFormat="1" applyFont="1" applyBorder="1"/>
    <xf numFmtId="49" fontId="0" fillId="0" borderId="4" xfId="0" applyNumberFormat="1" applyBorder="1"/>
    <xf numFmtId="0" fontId="7" fillId="0" borderId="3" xfId="0" applyFont="1" applyBorder="1" applyAlignment="1">
      <alignment horizontal="center"/>
    </xf>
    <xf numFmtId="0" fontId="0" fillId="0" borderId="4" xfId="0" applyBorder="1" applyAlignment="1">
      <alignment horizontal="center"/>
    </xf>
    <xf numFmtId="164" fontId="7" fillId="0" borderId="3" xfId="0" applyNumberFormat="1" applyFont="1" applyBorder="1" applyAlignment="1">
      <alignment horizontal="center"/>
    </xf>
    <xf numFmtId="164" fontId="0" fillId="0" borderId="0" xfId="0" applyNumberFormat="1" applyAlignment="1">
      <alignment horizontal="center"/>
    </xf>
    <xf numFmtId="164" fontId="0" fillId="0" borderId="4" xfId="0" applyNumberFormat="1" applyBorder="1" applyAlignment="1">
      <alignment horizontal="center"/>
    </xf>
    <xf numFmtId="49" fontId="8" fillId="0" borderId="2" xfId="0" applyNumberFormat="1" applyFont="1" applyBorder="1" applyAlignment="1">
      <alignment horizontal="center" vertical="center" wrapText="1"/>
    </xf>
    <xf numFmtId="49" fontId="0" fillId="0" borderId="3" xfId="0" applyNumberFormat="1" applyBorder="1"/>
    <xf numFmtId="49" fontId="8" fillId="0" borderId="4" xfId="0" applyNumberFormat="1" applyFont="1" applyBorder="1"/>
    <xf numFmtId="164" fontId="0" fillId="0" borderId="3" xfId="0" applyNumberFormat="1" applyBorder="1" applyAlignment="1">
      <alignment horizontal="center"/>
    </xf>
    <xf numFmtId="164" fontId="8" fillId="0" borderId="3" xfId="0" applyNumberFormat="1" applyFont="1" applyBorder="1" applyAlignment="1">
      <alignment horizontal="center"/>
    </xf>
    <xf numFmtId="164" fontId="8" fillId="0" borderId="0" xfId="0" applyNumberFormat="1" applyFont="1" applyAlignment="1">
      <alignment horizontal="center"/>
    </xf>
    <xf numFmtId="164" fontId="8" fillId="0" borderId="4" xfId="0" applyNumberFormat="1"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9" fillId="0" borderId="4" xfId="0" applyFont="1" applyBorder="1" applyAlignment="1">
      <alignment horizontal="center"/>
    </xf>
    <xf numFmtId="49" fontId="0" fillId="0" borderId="2" xfId="0" applyNumberFormat="1" applyBorder="1"/>
    <xf numFmtId="0" fontId="0" fillId="0" borderId="2" xfId="0" applyBorder="1" applyAlignment="1">
      <alignment horizontal="center"/>
    </xf>
    <xf numFmtId="165" fontId="3" fillId="0" borderId="3" xfId="0" applyNumberFormat="1" applyFont="1" applyBorder="1" applyAlignment="1">
      <alignment horizontal="center"/>
    </xf>
    <xf numFmtId="165" fontId="3" fillId="0" borderId="0" xfId="0" applyNumberFormat="1" applyFont="1" applyAlignment="1">
      <alignment horizontal="center"/>
    </xf>
    <xf numFmtId="165" fontId="3" fillId="0" borderId="4" xfId="0" applyNumberFormat="1" applyFont="1" applyBorder="1" applyAlignment="1">
      <alignment horizontal="center"/>
    </xf>
    <xf numFmtId="49" fontId="0" fillId="0" borderId="3" xfId="0" applyNumberFormat="1" applyBorder="1" applyAlignment="1">
      <alignment horizontal="center"/>
    </xf>
    <xf numFmtId="49" fontId="0" fillId="0" borderId="0" xfId="0" applyNumberFormat="1" applyAlignment="1">
      <alignment horizontal="center"/>
    </xf>
    <xf numFmtId="49" fontId="0" fillId="0" borderId="4" xfId="0" applyNumberFormat="1" applyBorder="1" applyAlignment="1">
      <alignment horizontal="center"/>
    </xf>
    <xf numFmtId="0" fontId="10" fillId="0" borderId="0" xfId="0" applyFont="1"/>
    <xf numFmtId="0" fontId="0" fillId="0" borderId="3" xfId="0" applyBorder="1" applyAlignment="1">
      <alignment horizontal="center"/>
    </xf>
    <xf numFmtId="0" fontId="4" fillId="0" borderId="0" xfId="0" applyFont="1"/>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xf numFmtId="0" fontId="2" fillId="0" borderId="0" xfId="0" applyFont="1" applyAlignment="1">
      <alignment horizontal="center"/>
    </xf>
    <xf numFmtId="49" fontId="2" fillId="0" borderId="3" xfId="0" applyNumberFormat="1" applyFont="1" applyBorder="1" applyAlignment="1">
      <alignment horizontal="center" vertical="center"/>
    </xf>
    <xf numFmtId="164" fontId="2" fillId="0" borderId="3" xfId="0" applyNumberFormat="1" applyFont="1" applyBorder="1" applyAlignment="1">
      <alignment horizontal="center" vertical="center"/>
    </xf>
    <xf numFmtId="165" fontId="6" fillId="0" borderId="3" xfId="0" applyNumberFormat="1" applyFont="1" applyBorder="1" applyAlignment="1">
      <alignment horizontal="center" vertical="center"/>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165" fontId="6" fillId="0" borderId="0" xfId="0" applyNumberFormat="1" applyFont="1" applyAlignment="1">
      <alignment horizontal="center" vertical="center"/>
    </xf>
    <xf numFmtId="0" fontId="2" fillId="0" borderId="0" xfId="0" applyFont="1" applyAlignment="1">
      <alignment horizontal="center" vertical="center"/>
    </xf>
    <xf numFmtId="49" fontId="6" fillId="0" borderId="3" xfId="0" applyNumberFormat="1" applyFont="1" applyBorder="1" applyAlignment="1">
      <alignment horizontal="center" vertical="center"/>
    </xf>
    <xf numFmtId="164" fontId="6" fillId="0" borderId="3" xfId="0" applyNumberFormat="1" applyFont="1" applyBorder="1" applyAlignment="1">
      <alignment horizontal="center" vertical="center"/>
    </xf>
    <xf numFmtId="49"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49" fontId="6" fillId="0" borderId="0" xfId="0" applyNumberFormat="1"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vertical="center" wrapText="1"/>
    </xf>
    <xf numFmtId="0" fontId="13" fillId="5" borderId="0" xfId="0" applyFont="1" applyFill="1" applyAlignment="1">
      <alignment horizontal="left" vertical="center" wrapText="1"/>
    </xf>
    <xf numFmtId="0" fontId="2" fillId="5" borderId="0" xfId="0" applyFont="1" applyFill="1" applyAlignment="1">
      <alignment horizontal="left" vertical="center" wrapText="1"/>
    </xf>
    <xf numFmtId="14" fontId="6" fillId="0" borderId="1" xfId="0" applyNumberFormat="1" applyFont="1" applyBorder="1" applyAlignment="1">
      <alignment horizontal="center" vertical="center"/>
    </xf>
    <xf numFmtId="0" fontId="6" fillId="0" borderId="1" xfId="0" applyFont="1" applyBorder="1" applyAlignment="1">
      <alignment horizontal="center" vertical="center"/>
    </xf>
    <xf numFmtId="14" fontId="2" fillId="0" borderId="0" xfId="0" applyNumberFormat="1" applyFont="1" applyAlignment="1">
      <alignment horizontal="center" vertical="center"/>
    </xf>
    <xf numFmtId="0" fontId="4" fillId="4" borderId="0" xfId="0" applyFont="1" applyFill="1" applyAlignment="1">
      <alignment horizontal="left" vertical="center" wrapText="1"/>
    </xf>
    <xf numFmtId="0" fontId="3" fillId="4" borderId="0" xfId="0" applyFont="1" applyFill="1" applyAlignment="1">
      <alignment horizontal="center"/>
    </xf>
    <xf numFmtId="0" fontId="12" fillId="6" borderId="0" xfId="0" applyFont="1" applyFill="1" applyAlignment="1">
      <alignment horizontal="center" vertical="center"/>
    </xf>
    <xf numFmtId="0" fontId="2" fillId="5" borderId="0" xfId="0" applyFont="1" applyFill="1"/>
    <xf numFmtId="0" fontId="2" fillId="0" borderId="0" xfId="0" applyFont="1" applyAlignment="1">
      <alignment horizontal="center" vertical="center"/>
    </xf>
    <xf numFmtId="0" fontId="2" fillId="5" borderId="0" xfId="0" applyFont="1" applyFill="1" applyAlignment="1">
      <alignment horizontal="left"/>
    </xf>
    <xf numFmtId="0" fontId="2" fillId="5" borderId="0" xfId="0" applyFont="1" applyFill="1" applyAlignment="1">
      <alignment horizontal="left" vertical="center"/>
    </xf>
    <xf numFmtId="0" fontId="2" fillId="0" borderId="0" xfId="0" applyFont="1" applyAlignment="1">
      <alignment horizontal="left" vertical="center"/>
    </xf>
    <xf numFmtId="0" fontId="13" fillId="5" borderId="0" xfId="0" applyFont="1" applyFill="1" applyAlignment="1">
      <alignment horizontal="left"/>
    </xf>
    <xf numFmtId="0" fontId="6" fillId="6" borderId="0" xfId="0" applyFont="1" applyFill="1" applyAlignment="1">
      <alignment horizontal="center" vertical="center"/>
    </xf>
    <xf numFmtId="0" fontId="13" fillId="5" borderId="0" xfId="0" applyFont="1" applyFill="1"/>
    <xf numFmtId="0" fontId="1" fillId="0" borderId="0" xfId="0" applyFont="1" applyAlignment="1">
      <alignment horizontal="center" vertical="center"/>
    </xf>
    <xf numFmtId="0" fontId="6" fillId="0" borderId="1" xfId="0" applyFont="1" applyFill="1" applyBorder="1" applyAlignment="1">
      <alignment horizontal="center" vertical="center"/>
    </xf>
    <xf numFmtId="0" fontId="0" fillId="0" borderId="0" xfId="0" applyFont="1"/>
    <xf numFmtId="0" fontId="0" fillId="0" borderId="0" xfId="0" applyAlignment="1">
      <alignment horizontal="center" vertical="center" wrapText="1"/>
    </xf>
    <xf numFmtId="49" fontId="0" fillId="0" borderId="0" xfId="0" applyNumberFormat="1" applyAlignment="1"/>
    <xf numFmtId="0" fontId="0" fillId="0" borderId="2" xfId="0" applyFont="1" applyBorder="1" applyAlignment="1">
      <alignment horizontal="center" vertical="center" wrapText="1"/>
    </xf>
    <xf numFmtId="49" fontId="0" fillId="0" borderId="2" xfId="0" applyNumberFormat="1" applyFont="1" applyBorder="1" applyAlignment="1">
      <alignment horizontal="center" vertical="center" wrapText="1"/>
    </xf>
    <xf numFmtId="49" fontId="7" fillId="0" borderId="3" xfId="0" applyNumberFormat="1" applyFont="1" applyBorder="1" applyAlignment="1"/>
    <xf numFmtId="49" fontId="0" fillId="0" borderId="4" xfId="0" applyNumberFormat="1" applyBorder="1" applyAlignment="1"/>
    <xf numFmtId="0" fontId="7" fillId="0" borderId="3" xfId="0" applyNumberFormat="1" applyFont="1" applyBorder="1" applyAlignment="1">
      <alignment horizontal="center"/>
    </xf>
    <xf numFmtId="0" fontId="0" fillId="0" borderId="0" xfId="0" applyNumberFormat="1" applyAlignment="1">
      <alignment horizontal="center"/>
    </xf>
    <xf numFmtId="0" fontId="0" fillId="0" borderId="4" xfId="0" applyNumberFormat="1" applyBorder="1" applyAlignment="1">
      <alignment horizontal="center"/>
    </xf>
    <xf numFmtId="49" fontId="0" fillId="0" borderId="3" xfId="0" applyNumberFormat="1" applyBorder="1" applyAlignment="1"/>
    <xf numFmtId="49" fontId="8" fillId="0" borderId="4" xfId="0" applyNumberFormat="1" applyFont="1" applyBorder="1" applyAlignment="1"/>
    <xf numFmtId="0" fontId="3" fillId="0" borderId="3" xfId="0" applyNumberFormat="1" applyFont="1" applyBorder="1" applyAlignment="1">
      <alignment horizontal="center"/>
    </xf>
    <xf numFmtId="0" fontId="3" fillId="0" borderId="0" xfId="0" applyNumberFormat="1" applyFont="1" applyAlignment="1">
      <alignment horizontal="center"/>
    </xf>
    <xf numFmtId="0" fontId="9" fillId="0" borderId="4" xfId="0" applyNumberFormat="1" applyFont="1" applyBorder="1" applyAlignment="1">
      <alignment horizontal="center"/>
    </xf>
    <xf numFmtId="49" fontId="0" fillId="0" borderId="2" xfId="0" applyNumberFormat="1" applyBorder="1" applyAlignment="1"/>
    <xf numFmtId="0" fontId="0" fillId="0" borderId="2" xfId="0" applyNumberFormat="1" applyBorder="1" applyAlignment="1">
      <alignment horizontal="center"/>
    </xf>
    <xf numFmtId="0" fontId="0" fillId="0" borderId="0" xfId="0" applyNumberFormat="1" applyFont="1"/>
    <xf numFmtId="165" fontId="0" fillId="0" borderId="0" xfId="0" applyNumberFormat="1" applyAlignment="1">
      <alignment horizontal="center"/>
    </xf>
    <xf numFmtId="165" fontId="0" fillId="0" borderId="4" xfId="0" applyNumberFormat="1" applyBorder="1" applyAlignment="1">
      <alignment horizontal="center"/>
    </xf>
    <xf numFmtId="0" fontId="0" fillId="0" borderId="3" xfId="0" applyNumberFormat="1" applyBorder="1" applyAlignment="1">
      <alignment horizontal="center"/>
    </xf>
    <xf numFmtId="0" fontId="16" fillId="0" borderId="0" xfId="0" applyFont="1" applyBorder="1" applyAlignment="1">
      <alignment horizontal="center" vertical="center" wrapText="1"/>
    </xf>
    <xf numFmtId="49" fontId="16"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center" vertical="center" wrapText="1"/>
    </xf>
    <xf numFmtId="164" fontId="16" fillId="0" borderId="3" xfId="0" applyNumberFormat="1" applyFont="1" applyBorder="1" applyAlignment="1">
      <alignment horizontal="center" vertical="center"/>
    </xf>
    <xf numFmtId="165" fontId="17" fillId="0" borderId="3" xfId="0" applyNumberFormat="1" applyFont="1" applyBorder="1" applyAlignment="1">
      <alignment horizontal="center" vertical="center"/>
    </xf>
    <xf numFmtId="49" fontId="16" fillId="0" borderId="3" xfId="0" applyNumberFormat="1" applyFont="1" applyBorder="1" applyAlignment="1">
      <alignment horizontal="center" vertical="center"/>
    </xf>
    <xf numFmtId="164" fontId="16" fillId="0" borderId="0" xfId="0" applyNumberFormat="1" applyFont="1" applyAlignment="1">
      <alignment horizontal="center" vertical="center"/>
    </xf>
    <xf numFmtId="165" fontId="17" fillId="0" borderId="0" xfId="0" applyNumberFormat="1" applyFont="1" applyAlignment="1">
      <alignment horizontal="center" vertical="center"/>
    </xf>
    <xf numFmtId="49" fontId="16" fillId="0" borderId="0" xfId="0" applyNumberFormat="1" applyFont="1" applyAlignment="1">
      <alignment horizontal="center" vertical="center"/>
    </xf>
    <xf numFmtId="164" fontId="16" fillId="0" borderId="0" xfId="0" applyNumberFormat="1" applyFont="1" applyBorder="1" applyAlignment="1">
      <alignment horizontal="center" vertical="center"/>
    </xf>
    <xf numFmtId="165" fontId="17" fillId="0" borderId="0" xfId="0" applyNumberFormat="1" applyFont="1" applyBorder="1" applyAlignment="1">
      <alignment horizontal="center" vertical="center"/>
    </xf>
    <xf numFmtId="49" fontId="16" fillId="0" borderId="0" xfId="0" applyNumberFormat="1" applyFont="1" applyBorder="1" applyAlignment="1">
      <alignment horizontal="center" vertical="center"/>
    </xf>
    <xf numFmtId="164" fontId="0" fillId="0" borderId="3" xfId="0" applyNumberFormat="1" applyBorder="1" applyAlignment="1">
      <alignment horizontal="center" vertical="center"/>
    </xf>
    <xf numFmtId="165" fontId="3" fillId="0" borderId="3" xfId="0" applyNumberFormat="1" applyFont="1" applyBorder="1" applyAlignment="1">
      <alignment horizontal="center" vertical="center"/>
    </xf>
    <xf numFmtId="49" fontId="0" fillId="0" borderId="3" xfId="0" applyNumberFormat="1" applyBorder="1" applyAlignment="1">
      <alignment horizontal="center" vertical="center"/>
    </xf>
    <xf numFmtId="164" fontId="0" fillId="0" borderId="0" xfId="0" applyNumberFormat="1" applyAlignment="1">
      <alignment horizontal="center" vertical="center"/>
    </xf>
    <xf numFmtId="165" fontId="3" fillId="0" borderId="0" xfId="0" applyNumberFormat="1" applyFont="1" applyAlignment="1">
      <alignment horizontal="center" vertical="center"/>
    </xf>
    <xf numFmtId="49" fontId="0" fillId="0" borderId="0" xfId="0" applyNumberFormat="1" applyAlignment="1">
      <alignment horizontal="center" vertical="center"/>
    </xf>
    <xf numFmtId="164" fontId="0" fillId="0" borderId="0" xfId="0" applyNumberFormat="1" applyBorder="1" applyAlignment="1">
      <alignment horizontal="center" vertical="center"/>
    </xf>
    <xf numFmtId="165" fontId="3" fillId="0" borderId="0" xfId="0" applyNumberFormat="1" applyFont="1" applyBorder="1" applyAlignment="1">
      <alignment horizontal="center" vertical="center"/>
    </xf>
    <xf numFmtId="49" fontId="0" fillId="0" borderId="0" xfId="0" applyNumberFormat="1" applyBorder="1" applyAlignment="1">
      <alignment horizontal="center" vertical="center"/>
    </xf>
    <xf numFmtId="0" fontId="0" fillId="0" borderId="0" xfId="0" applyAlignment="1">
      <alignment horizontal="center" vertical="center"/>
    </xf>
    <xf numFmtId="0" fontId="19" fillId="11" borderId="0" xfId="0" applyFont="1" applyFill="1"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vertical="center"/>
    </xf>
    <xf numFmtId="0" fontId="20" fillId="11"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18" fillId="0" borderId="0" xfId="0" applyFont="1" applyAlignment="1">
      <alignment horizontal="left" vertical="center"/>
    </xf>
    <xf numFmtId="0" fontId="10" fillId="0" borderId="0" xfId="0" applyFont="1" applyAlignment="1">
      <alignment horizontal="left" vertical="center"/>
    </xf>
    <xf numFmtId="0" fontId="0" fillId="0" borderId="0" xfId="0" applyFont="1" applyAlignment="1">
      <alignment wrapText="1"/>
    </xf>
    <xf numFmtId="0" fontId="0" fillId="5" borderId="0" xfId="0" applyFont="1" applyFill="1" applyAlignment="1">
      <alignment wrapText="1"/>
    </xf>
    <xf numFmtId="0" fontId="20" fillId="11" borderId="0" xfId="0" applyFont="1" applyFill="1" applyAlignment="1">
      <alignment wrapText="1"/>
    </xf>
    <xf numFmtId="0" fontId="1" fillId="5" borderId="0" xfId="0" applyFont="1" applyFill="1" applyAlignment="1">
      <alignment wrapText="1"/>
    </xf>
    <xf numFmtId="165" fontId="16" fillId="2" borderId="0" xfId="0" applyNumberFormat="1" applyFont="1" applyFill="1" applyAlignment="1">
      <alignment horizontal="center" vertical="center"/>
    </xf>
    <xf numFmtId="165" fontId="16" fillId="2" borderId="0" xfId="0" applyNumberFormat="1" applyFont="1" applyFill="1" applyBorder="1" applyAlignment="1">
      <alignment horizontal="center" vertical="center"/>
    </xf>
    <xf numFmtId="165" fontId="0" fillId="2" borderId="0" xfId="0" applyNumberFormat="1" applyFill="1" applyAlignment="1">
      <alignment horizontal="center" vertical="center"/>
    </xf>
    <xf numFmtId="165" fontId="0" fillId="2" borderId="0" xfId="0" applyNumberFormat="1" applyFill="1" applyBorder="1" applyAlignment="1">
      <alignment horizontal="center" vertical="center"/>
    </xf>
    <xf numFmtId="0" fontId="22" fillId="5" borderId="0" xfId="0" applyFont="1" applyFill="1" applyAlignment="1">
      <alignment wrapText="1"/>
    </xf>
    <xf numFmtId="164" fontId="0" fillId="10" borderId="5" xfId="0" applyNumberFormat="1" applyFont="1" applyFill="1" applyBorder="1" applyAlignment="1">
      <alignment horizontal="center" vertical="center"/>
    </xf>
    <xf numFmtId="0" fontId="21" fillId="8" borderId="0" xfId="0" applyFont="1" applyFill="1" applyBorder="1" applyAlignment="1">
      <alignment horizontal="center" vertical="center" wrapText="1"/>
    </xf>
    <xf numFmtId="14" fontId="14" fillId="7" borderId="0" xfId="0" applyNumberFormat="1" applyFont="1" applyFill="1" applyBorder="1" applyAlignment="1">
      <alignment horizontal="center" vertical="center"/>
    </xf>
    <xf numFmtId="0" fontId="14" fillId="7" borderId="0" xfId="0" applyFont="1" applyFill="1" applyBorder="1" applyAlignment="1">
      <alignment horizontal="center" vertical="center"/>
    </xf>
    <xf numFmtId="49" fontId="21" fillId="8" borderId="0"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xf>
    <xf numFmtId="49" fontId="3" fillId="10" borderId="0" xfId="0" applyNumberFormat="1" applyFont="1" applyFill="1" applyBorder="1" applyAlignment="1">
      <alignment horizontal="center" vertical="center"/>
    </xf>
    <xf numFmtId="164" fontId="3" fillId="9" borderId="0" xfId="0" applyNumberFormat="1" applyFont="1" applyFill="1" applyBorder="1" applyAlignment="1">
      <alignment horizontal="center" vertical="center"/>
    </xf>
    <xf numFmtId="164" fontId="3" fillId="10" borderId="0" xfId="0" applyNumberFormat="1" applyFont="1" applyFill="1" applyBorder="1" applyAlignment="1">
      <alignment horizontal="center" vertical="center"/>
    </xf>
    <xf numFmtId="0" fontId="23" fillId="11" borderId="0" xfId="0" applyFont="1" applyFill="1" applyBorder="1" applyAlignment="1">
      <alignment horizontal="center" vertical="center"/>
    </xf>
    <xf numFmtId="0" fontId="0" fillId="0" borderId="0" xfId="0" applyBorder="1" applyAlignment="1">
      <alignment horizontal="center" vertical="center"/>
    </xf>
    <xf numFmtId="0" fontId="12" fillId="6" borderId="0" xfId="0" applyFont="1" applyFill="1" applyBorder="1" applyAlignment="1">
      <alignment horizontal="center" vertical="center"/>
    </xf>
    <xf numFmtId="14" fontId="0" fillId="0" borderId="0" xfId="0" applyNumberFormat="1" applyBorder="1" applyAlignment="1">
      <alignment horizontal="center" vertical="center"/>
    </xf>
    <xf numFmtId="2" fontId="0" fillId="0" borderId="0" xfId="0" applyNumberFormat="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0" fontId="3" fillId="0" borderId="0" xfId="0" applyFont="1" applyBorder="1" applyAlignment="1">
      <alignment horizontal="center" vertical="center"/>
    </xf>
  </cellXfs>
  <cellStyles count="1">
    <cellStyle name="Normal" xfId="0" builtinId="0"/>
  </cellStyles>
  <dxfs count="149">
    <dxf>
      <font>
        <b/>
      </font>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m/d/yy"/>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64" formatCode="0.000"/>
      <alignment horizontal="center" vertical="center" textRotation="0" indent="0" justifyLastLine="0" shrinkToFit="0" readingOrder="0"/>
    </dxf>
    <dxf>
      <numFmt numFmtId="2" formatCode="0.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2" formatCode="0.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m/d/yy"/>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m/d/yy"/>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64" formatCode="0.000"/>
      <alignment horizontal="center" vertical="center" textRotation="0" indent="0" justifyLastLine="0" shrinkToFit="0" readingOrder="0"/>
    </dxf>
    <dxf>
      <numFmt numFmtId="2" formatCode="0.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2" formatCode="0.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m/d/yy"/>
      <alignment horizontal="center" vertical="center" textRotation="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5" formatCode="[&lt;0.0001]&quot;&lt;0.0001&quot;;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165" formatCode="[&lt;0.0001]&quot;&lt;0.0001&quot;;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5" formatCode="[&lt;0.0001]&quot;&lt;0.0001&quot;;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165" formatCode="[&lt;0.0001]&quot;&lt;0.0001&quot;;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9" formatCode="m/d/yy"/>
      <alignment horizontal="center" vertical="center" textRotation="0" wrapText="0" indent="0" justifyLastLine="0" shrinkToFit="0" readingOrder="0"/>
    </dxf>
    <dxf>
      <border outline="0">
        <top style="medium">
          <color indexed="64"/>
        </top>
        <bottom style="medium">
          <color indexed="64"/>
        </bottom>
      </border>
    </dxf>
    <dxf>
      <border outline="0">
        <top style="medium">
          <color indexed="64"/>
        </top>
        <bottom style="medium">
          <color indexed="64"/>
        </bottom>
      </border>
    </dxf>
    <dxf>
      <border outline="0">
        <top style="medium">
          <color indexed="64"/>
        </top>
        <bottom style="medium">
          <color indexed="64"/>
        </bottom>
      </border>
    </dxf>
    <dxf>
      <border outline="0">
        <top style="medium">
          <color indexed="64"/>
        </top>
        <bottom style="medium">
          <color indexed="64"/>
        </bottom>
      </border>
    </dxf>
    <dxf>
      <border outline="0">
        <bottom style="thin">
          <color indexed="64"/>
        </bottom>
      </border>
    </dxf>
    <dxf>
      <font>
        <strike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5" formatCode="[&lt;0.0001]&quot;&lt;0.0001&quot;;0.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border outline="0">
        <top style="medium">
          <color indexed="64"/>
        </top>
        <bottom style="medium">
          <color indexed="64"/>
        </bottom>
      </border>
    </dxf>
    <dxf>
      <font>
        <strike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9" formatCode="m/d/yy"/>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5" formatCode="[&lt;0.0001]&quot;&lt;0.0001&quot;;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border outline="0">
        <top style="medium">
          <color indexed="64"/>
        </top>
        <bottom style="medium">
          <color indexed="64"/>
        </bottom>
      </border>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5" formatCode="[&lt;0.0001]&quot;&lt;0.0001&quot;;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border outline="0">
        <top style="medium">
          <color indexed="64"/>
        </top>
        <bottom style="medium">
          <color indexed="64"/>
        </bottom>
      </border>
    </dxf>
    <dxf>
      <font>
        <b/>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s>
  <tableStyles count="0" defaultTableStyle="TableStyleMedium2" defaultPivotStyle="PivotStyleLight16"/>
  <colors>
    <mruColors>
      <color rgb="FFEFD4FD"/>
      <color rgb="FFEDB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A2D4-1948-906A-5729E372CB08}"/>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A2D4-1948-906A-5729E372CB08}"/>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A2D4-1948-906A-5729E372CB08}"/>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A2D4-1948-906A-5729E372CB08}"/>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A2D4-1948-906A-5729E372CB08}"/>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A2D4-1948-906A-5729E372CB08}"/>
              </c:ext>
            </c:extLst>
          </c:dPt>
          <c:dPt>
            <c:idx val="6"/>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A2D4-1948-906A-5729E372CB08}"/>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7"/>
                <c:pt idx="0">
                  <c:v>0.15723493650340595</c:v>
                </c:pt>
                <c:pt idx="1">
                  <c:v>0.1960846498895279</c:v>
                </c:pt>
                <c:pt idx="2">
                  <c:v>0.17227728880159526</c:v>
                </c:pt>
                <c:pt idx="3">
                  <c:v>0.88824683787688141</c:v>
                </c:pt>
                <c:pt idx="4">
                  <c:v>0.90976068026467272</c:v>
                </c:pt>
                <c:pt idx="5">
                  <c:v>0.20173607082009992</c:v>
                </c:pt>
                <c:pt idx="6">
                  <c:v>0.18851447090464118</c:v>
                </c:pt>
              </c:numLit>
            </c:plus>
            <c:minus>
              <c:numLit>
                <c:formatCode>General</c:formatCode>
                <c:ptCount val="7"/>
                <c:pt idx="0">
                  <c:v>0.15723493650340592</c:v>
                </c:pt>
                <c:pt idx="1">
                  <c:v>0.19608464988952787</c:v>
                </c:pt>
                <c:pt idx="2">
                  <c:v>0.17227728880159524</c:v>
                </c:pt>
                <c:pt idx="3">
                  <c:v>0.88824683787688141</c:v>
                </c:pt>
                <c:pt idx="4">
                  <c:v>0.90976068026467261</c:v>
                </c:pt>
                <c:pt idx="5">
                  <c:v>0.20173607082009992</c:v>
                </c:pt>
                <c:pt idx="6">
                  <c:v>0.18851447090464121</c:v>
                </c:pt>
              </c:numLit>
            </c:minus>
          </c:errBars>
          <c:cat>
            <c:strRef>
              <c:f>'Q3-Model 4'!$B$88:$B$94</c:f>
              <c:strCache>
                <c:ptCount val="7"/>
                <c:pt idx="0">
                  <c:v>Average Retail Price</c:v>
                </c:pt>
                <c:pt idx="1">
                  <c:v>Demo</c:v>
                </c:pt>
                <c:pt idx="2">
                  <c:v>Demo1-3</c:v>
                </c:pt>
                <c:pt idx="3">
                  <c:v>RM</c:v>
                </c:pt>
                <c:pt idx="4">
                  <c:v>RM * Retail Price</c:v>
                </c:pt>
                <c:pt idx="5">
                  <c:v>RM * Demo</c:v>
                </c:pt>
                <c:pt idx="6">
                  <c:v>RM * Demo 1-3</c:v>
                </c:pt>
              </c:strCache>
            </c:strRef>
          </c:cat>
          <c:val>
            <c:numRef>
              <c:f>'Q3-Model 4'!$C$88:$C$94</c:f>
              <c:numCache>
                <c:formatCode>0.000</c:formatCode>
                <c:ptCount val="7"/>
                <c:pt idx="0">
                  <c:v>-0.18566553881790437</c:v>
                </c:pt>
                <c:pt idx="1">
                  <c:v>0.31263818615331629</c:v>
                </c:pt>
                <c:pt idx="2">
                  <c:v>0.26866850968481709</c:v>
                </c:pt>
                <c:pt idx="3">
                  <c:v>0.98753480826731621</c:v>
                </c:pt>
                <c:pt idx="4">
                  <c:v>-0.88095837964014156</c:v>
                </c:pt>
                <c:pt idx="5">
                  <c:v>5.7449230200956228E-2</c:v>
                </c:pt>
                <c:pt idx="6">
                  <c:v>9.2782733283245142E-2</c:v>
                </c:pt>
              </c:numCache>
            </c:numRef>
          </c:val>
          <c:extLst>
            <c:ext xmlns:c16="http://schemas.microsoft.com/office/drawing/2014/chart" uri="{C3380CC4-5D6E-409C-BE32-E72D297353CC}">
              <c16:uniqueId val="{00000000-A2D4-1948-906A-5729E372CB08}"/>
            </c:ext>
          </c:extLst>
        </c:ser>
        <c:dLbls>
          <c:showLegendKey val="0"/>
          <c:showVal val="0"/>
          <c:showCatName val="0"/>
          <c:showSerName val="0"/>
          <c:showPercent val="0"/>
          <c:showBubbleSize val="0"/>
        </c:dLbls>
        <c:gapWidth val="60"/>
        <c:overlap val="-30"/>
        <c:axId val="712411919"/>
        <c:axId val="712708799"/>
      </c:barChart>
      <c:catAx>
        <c:axId val="712411919"/>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712708799"/>
        <c:crosses val="autoZero"/>
        <c:auto val="1"/>
        <c:lblAlgn val="ctr"/>
        <c:lblOffset val="100"/>
        <c:noMultiLvlLbl val="0"/>
      </c:catAx>
      <c:valAx>
        <c:axId val="712708799"/>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71241191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'Q3-Model 3'!$B$116:$B$335</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'Q3-Model 3'!$G$116:$G$335</c:f>
              <c:numCache>
                <c:formatCode>0.000</c:formatCode>
                <c:ptCount val="220"/>
                <c:pt idx="0">
                  <c:v>0.14362803508743502</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val>
          <c:extLst>
            <c:ext xmlns:c16="http://schemas.microsoft.com/office/drawing/2014/chart" uri="{C3380CC4-5D6E-409C-BE32-E72D297353CC}">
              <c16:uniqueId val="{00000000-2A35-D042-BE97-BF24CA9FDADD}"/>
            </c:ext>
          </c:extLst>
        </c:ser>
        <c:dLbls>
          <c:showLegendKey val="0"/>
          <c:showVal val="0"/>
          <c:showCatName val="0"/>
          <c:showSerName val="0"/>
          <c:showPercent val="0"/>
          <c:showBubbleSize val="0"/>
        </c:dLbls>
        <c:gapWidth val="60"/>
        <c:overlap val="-30"/>
        <c:axId val="2048714512"/>
        <c:axId val="2048387600"/>
      </c:barChart>
      <c:catAx>
        <c:axId val="2048714512"/>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2048387600"/>
        <c:crosses val="autoZero"/>
        <c:auto val="1"/>
        <c:lblAlgn val="ctr"/>
        <c:lblOffset val="100"/>
        <c:noMultiLvlLbl val="0"/>
      </c:catAx>
      <c:valAx>
        <c:axId val="2048387600"/>
        <c:scaling>
          <c:orientation val="minMax"/>
          <c:max val="7"/>
          <c:min val="-7"/>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487145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F856-BB4D-8C17-33351315D10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F856-BB4D-8C17-33351315D10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F856-BB4D-8C17-33351315D101}"/>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F856-BB4D-8C17-33351315D101}"/>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F856-BB4D-8C17-33351315D10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0.15598002071218667</c:v>
                </c:pt>
                <c:pt idx="1">
                  <c:v>0.10569604726401166</c:v>
                </c:pt>
                <c:pt idx="2">
                  <c:v>0.10645197342089846</c:v>
                </c:pt>
                <c:pt idx="3">
                  <c:v>0.87014300799214261</c:v>
                </c:pt>
                <c:pt idx="4">
                  <c:v>0.90168799584122039</c:v>
                </c:pt>
              </c:numLit>
            </c:plus>
            <c:minus>
              <c:numLit>
                <c:formatCode>General</c:formatCode>
                <c:ptCount val="5"/>
                <c:pt idx="0">
                  <c:v>0.15598002071218667</c:v>
                </c:pt>
                <c:pt idx="1">
                  <c:v>0.10569604726401166</c:v>
                </c:pt>
                <c:pt idx="2">
                  <c:v>0.10645197342089846</c:v>
                </c:pt>
                <c:pt idx="3">
                  <c:v>0.87014300799214273</c:v>
                </c:pt>
                <c:pt idx="4">
                  <c:v>0.90168799584122039</c:v>
                </c:pt>
              </c:numLit>
            </c:minus>
          </c:errBars>
          <c:cat>
            <c:strRef>
              <c:f>'Q3-Model 2'!$B$82:$B$86</c:f>
              <c:strCache>
                <c:ptCount val="5"/>
                <c:pt idx="0">
                  <c:v>Average Retail Price</c:v>
                </c:pt>
                <c:pt idx="1">
                  <c:v>Demo</c:v>
                </c:pt>
                <c:pt idx="2">
                  <c:v>Demo1-3</c:v>
                </c:pt>
                <c:pt idx="3">
                  <c:v>RM</c:v>
                </c:pt>
                <c:pt idx="4">
                  <c:v>RM * Retail Price</c:v>
                </c:pt>
              </c:strCache>
            </c:strRef>
          </c:cat>
          <c:val>
            <c:numRef>
              <c:f>'Q3-Model 2'!$C$82:$C$86</c:f>
              <c:numCache>
                <c:formatCode>0.000</c:formatCode>
                <c:ptCount val="5"/>
                <c:pt idx="0">
                  <c:v>-0.17627735685099791</c:v>
                </c:pt>
                <c:pt idx="1">
                  <c:v>0.36138410154038797</c:v>
                </c:pt>
                <c:pt idx="2">
                  <c:v>0.3364869823735025</c:v>
                </c:pt>
                <c:pt idx="3">
                  <c:v>1.0806253059752273</c:v>
                </c:pt>
                <c:pt idx="4">
                  <c:v>-0.93934765579174562</c:v>
                </c:pt>
              </c:numCache>
            </c:numRef>
          </c:val>
          <c:extLst>
            <c:ext xmlns:c16="http://schemas.microsoft.com/office/drawing/2014/chart" uri="{C3380CC4-5D6E-409C-BE32-E72D297353CC}">
              <c16:uniqueId val="{00000000-F856-BB4D-8C17-33351315D101}"/>
            </c:ext>
          </c:extLst>
        </c:ser>
        <c:dLbls>
          <c:showLegendKey val="0"/>
          <c:showVal val="0"/>
          <c:showCatName val="0"/>
          <c:showSerName val="0"/>
          <c:showPercent val="0"/>
          <c:showBubbleSize val="0"/>
        </c:dLbls>
        <c:gapWidth val="60"/>
        <c:overlap val="-30"/>
        <c:axId val="2098380576"/>
        <c:axId val="2027472256"/>
      </c:barChart>
      <c:catAx>
        <c:axId val="2098380576"/>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2027472256"/>
        <c:crosses val="autoZero"/>
        <c:auto val="1"/>
        <c:lblAlgn val="ctr"/>
        <c:lblOffset val="100"/>
        <c:noMultiLvlLbl val="0"/>
      </c:catAx>
      <c:valAx>
        <c:axId val="2027472256"/>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9838057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2'!$D$112:$D$331</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'Q3-Model 2'!$G$112:$G$331</c:f>
              <c:numCache>
                <c:formatCode>0.000</c:formatCode>
                <c:ptCount val="220"/>
                <c:pt idx="0">
                  <c:v>5.5631601176187401E-2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E6D5-2843-AB32-DCF8CEAA083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-0.9434088065562426</c:v>
              </c:pt>
            </c:numLit>
          </c:yVal>
          <c:smooth val="0"/>
          <c:extLst>
            <c:ext xmlns:c16="http://schemas.microsoft.com/office/drawing/2014/chart" uri="{C3380CC4-5D6E-409C-BE32-E72D297353CC}">
              <c16:uniqueId val="{00000001-E6D5-2843-AB32-DCF8CEAA0836}"/>
            </c:ext>
          </c:extLst>
        </c:ser>
        <c:dLbls>
          <c:showLegendKey val="0"/>
          <c:showVal val="0"/>
          <c:showCatName val="0"/>
          <c:showSerName val="0"/>
          <c:showPercent val="0"/>
          <c:showBubbleSize val="0"/>
        </c:dLbls>
        <c:axId val="855956528"/>
        <c:axId val="2098252304"/>
      </c:scatterChart>
      <c:valAx>
        <c:axId val="855956528"/>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098252304"/>
        <c:crosses val="autoZero"/>
        <c:crossBetween val="midCat"/>
      </c:valAx>
      <c:valAx>
        <c:axId val="2098252304"/>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595652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2'!$E$112:$E$331</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'Q3-Model 2'!$G$112:$G$331</c:f>
              <c:numCache>
                <c:formatCode>0.000</c:formatCode>
                <c:ptCount val="220"/>
                <c:pt idx="0">
                  <c:v>5.5631601176187401E-2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B465-3249-B2C2-CFA54E41125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-0.9434088065562426</c:v>
              </c:pt>
            </c:numLit>
          </c:yVal>
          <c:smooth val="0"/>
          <c:extLst>
            <c:ext xmlns:c16="http://schemas.microsoft.com/office/drawing/2014/chart" uri="{C3380CC4-5D6E-409C-BE32-E72D297353CC}">
              <c16:uniqueId val="{00000001-B465-3249-B2C2-CFA54E411254}"/>
            </c:ext>
          </c:extLst>
        </c:ser>
        <c:dLbls>
          <c:showLegendKey val="0"/>
          <c:showVal val="0"/>
          <c:showCatName val="0"/>
          <c:showSerName val="0"/>
          <c:showPercent val="0"/>
          <c:showBubbleSize val="0"/>
        </c:dLbls>
        <c:axId val="855719344"/>
        <c:axId val="2048453888"/>
      </c:scatterChart>
      <c:valAx>
        <c:axId val="855719344"/>
        <c:scaling>
          <c:orientation val="minMax"/>
          <c:max val="6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048453888"/>
        <c:crosses val="autoZero"/>
        <c:crossBetween val="midCat"/>
      </c:valAx>
      <c:valAx>
        <c:axId val="2048453888"/>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571934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2'!$E$112:$E$331</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'Q3-Model 2'!$D$112:$D$331</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6C1A-E242-960B-DE1C62AB2B4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314.50582438280878</c:v>
              </c:pt>
            </c:numLit>
          </c:yVal>
          <c:smooth val="0"/>
          <c:extLst>
            <c:ext xmlns:c16="http://schemas.microsoft.com/office/drawing/2014/chart" uri="{C3380CC4-5D6E-409C-BE32-E72D297353CC}">
              <c16:uniqueId val="{00000001-6C1A-E242-960B-DE1C62AB2B45}"/>
            </c:ext>
          </c:extLst>
        </c:ser>
        <c:ser>
          <c:idx val="2"/>
          <c:order val="2"/>
          <c:tx>
            <c:v/>
          </c:tx>
          <c:spPr>
            <a:ln w="6350">
              <a:solidFill>
                <a:srgbClr val="989898"/>
              </a:solidFill>
              <a:prstDash val="solid"/>
            </a:ln>
            <a:effectLst/>
          </c:spPr>
          <c:marker>
            <c:symbol val="none"/>
          </c:marker>
          <c:xVal>
            <c:numRef>
              <c:f>XLSTAT_20231114_111117_1_HID!xdata1</c:f>
              <c:numCache>
                <c:formatCode>General</c:formatCode>
                <c:ptCount val="70"/>
                <c:pt idx="0">
                  <c:v>97.831672462280807</c:v>
                </c:pt>
                <c:pt idx="1">
                  <c:v>105.20968854959634</c:v>
                </c:pt>
                <c:pt idx="2">
                  <c:v>112.58770463691187</c:v>
                </c:pt>
                <c:pt idx="3">
                  <c:v>119.9657207242274</c:v>
                </c:pt>
                <c:pt idx="4">
                  <c:v>127.34373681154293</c:v>
                </c:pt>
                <c:pt idx="5">
                  <c:v>134.72175289885845</c:v>
                </c:pt>
                <c:pt idx="6">
                  <c:v>142.09976898617398</c:v>
                </c:pt>
                <c:pt idx="7">
                  <c:v>149.47778507348951</c:v>
                </c:pt>
                <c:pt idx="8">
                  <c:v>156.85580116080504</c:v>
                </c:pt>
                <c:pt idx="9">
                  <c:v>164.23381724812057</c:v>
                </c:pt>
                <c:pt idx="10">
                  <c:v>171.6118333354361</c:v>
                </c:pt>
                <c:pt idx="11">
                  <c:v>178.98984942275163</c:v>
                </c:pt>
                <c:pt idx="12">
                  <c:v>186.36786551006716</c:v>
                </c:pt>
                <c:pt idx="13">
                  <c:v>193.74588159738269</c:v>
                </c:pt>
                <c:pt idx="14">
                  <c:v>201.12389768469822</c:v>
                </c:pt>
                <c:pt idx="15">
                  <c:v>208.50191377201375</c:v>
                </c:pt>
                <c:pt idx="16">
                  <c:v>215.87992985932928</c:v>
                </c:pt>
                <c:pt idx="17">
                  <c:v>223.25794594664481</c:v>
                </c:pt>
                <c:pt idx="18">
                  <c:v>230.63596203396034</c:v>
                </c:pt>
                <c:pt idx="19">
                  <c:v>238.01397812127587</c:v>
                </c:pt>
                <c:pt idx="20">
                  <c:v>245.3919942085914</c:v>
                </c:pt>
                <c:pt idx="21">
                  <c:v>252.77001029590693</c:v>
                </c:pt>
                <c:pt idx="22">
                  <c:v>260.14802638322249</c:v>
                </c:pt>
                <c:pt idx="23">
                  <c:v>267.52604247053796</c:v>
                </c:pt>
                <c:pt idx="24">
                  <c:v>274.90405855785355</c:v>
                </c:pt>
                <c:pt idx="25">
                  <c:v>282.28207464516902</c:v>
                </c:pt>
                <c:pt idx="26">
                  <c:v>289.6600907324846</c:v>
                </c:pt>
                <c:pt idx="27">
                  <c:v>297.03810681980008</c:v>
                </c:pt>
                <c:pt idx="28">
                  <c:v>304.41612290711566</c:v>
                </c:pt>
                <c:pt idx="29">
                  <c:v>311.79413899443114</c:v>
                </c:pt>
                <c:pt idx="30">
                  <c:v>319.17215508174672</c:v>
                </c:pt>
                <c:pt idx="31">
                  <c:v>326.5501711690622</c:v>
                </c:pt>
                <c:pt idx="32">
                  <c:v>333.92818725637778</c:v>
                </c:pt>
                <c:pt idx="33">
                  <c:v>341.30620334369326</c:v>
                </c:pt>
                <c:pt idx="34">
                  <c:v>348.68421943100884</c:v>
                </c:pt>
                <c:pt idx="35">
                  <c:v>356.06223551832431</c:v>
                </c:pt>
                <c:pt idx="36">
                  <c:v>363.4402516056399</c:v>
                </c:pt>
                <c:pt idx="37">
                  <c:v>370.81826769295537</c:v>
                </c:pt>
                <c:pt idx="38">
                  <c:v>378.19628378027096</c:v>
                </c:pt>
                <c:pt idx="39">
                  <c:v>385.57429986758643</c:v>
                </c:pt>
                <c:pt idx="40">
                  <c:v>392.95231595490202</c:v>
                </c:pt>
                <c:pt idx="41">
                  <c:v>400.33033204221749</c:v>
                </c:pt>
                <c:pt idx="42">
                  <c:v>407.70834812953308</c:v>
                </c:pt>
                <c:pt idx="43">
                  <c:v>415.08636421684855</c:v>
                </c:pt>
                <c:pt idx="44">
                  <c:v>422.46438030416414</c:v>
                </c:pt>
                <c:pt idx="45">
                  <c:v>429.84239639147961</c:v>
                </c:pt>
                <c:pt idx="46">
                  <c:v>437.2204124787952</c:v>
                </c:pt>
                <c:pt idx="47">
                  <c:v>444.59842856611067</c:v>
                </c:pt>
                <c:pt idx="48">
                  <c:v>451.97644465342626</c:v>
                </c:pt>
                <c:pt idx="49">
                  <c:v>459.35446074074173</c:v>
                </c:pt>
                <c:pt idx="50">
                  <c:v>466.73247682805732</c:v>
                </c:pt>
                <c:pt idx="51">
                  <c:v>474.11049291537279</c:v>
                </c:pt>
                <c:pt idx="52">
                  <c:v>481.48850900268837</c:v>
                </c:pt>
                <c:pt idx="53">
                  <c:v>488.86652509000385</c:v>
                </c:pt>
                <c:pt idx="54">
                  <c:v>496.24454117731943</c:v>
                </c:pt>
                <c:pt idx="55">
                  <c:v>503.62255726463491</c:v>
                </c:pt>
                <c:pt idx="56">
                  <c:v>511.00057335195049</c:v>
                </c:pt>
                <c:pt idx="57">
                  <c:v>518.37858943926597</c:v>
                </c:pt>
                <c:pt idx="58">
                  <c:v>525.75660552658155</c:v>
                </c:pt>
                <c:pt idx="59">
                  <c:v>533.13462161389702</c:v>
                </c:pt>
                <c:pt idx="60">
                  <c:v>540.51263770121261</c:v>
                </c:pt>
                <c:pt idx="61">
                  <c:v>547.89065378852808</c:v>
                </c:pt>
                <c:pt idx="62">
                  <c:v>555.26866987584367</c:v>
                </c:pt>
                <c:pt idx="63">
                  <c:v>562.64668596315914</c:v>
                </c:pt>
                <c:pt idx="64">
                  <c:v>570.02470205047473</c:v>
                </c:pt>
                <c:pt idx="65">
                  <c:v>577.4027181377902</c:v>
                </c:pt>
                <c:pt idx="66">
                  <c:v>584.78073422510579</c:v>
                </c:pt>
                <c:pt idx="67">
                  <c:v>592.15875031242126</c:v>
                </c:pt>
                <c:pt idx="68">
                  <c:v>599.53676639973685</c:v>
                </c:pt>
                <c:pt idx="69">
                  <c:v>606.91478248705232</c:v>
                </c:pt>
              </c:numCache>
            </c:numRef>
          </c:xVal>
          <c:yVal>
            <c:numRef>
              <c:f>XLSTAT_20231114_111117_1_HID!ydata1</c:f>
              <c:numCache>
                <c:formatCode>General</c:formatCode>
                <c:ptCount val="70"/>
                <c:pt idx="0">
                  <c:v>-64.7071770699784</c:v>
                </c:pt>
                <c:pt idx="1">
                  <c:v>-57.11463996579036</c:v>
                </c:pt>
                <c:pt idx="2">
                  <c:v>-49.530785548493697</c:v>
                </c:pt>
                <c:pt idx="3">
                  <c:v>-41.955646931011842</c:v>
                </c:pt>
                <c:pt idx="4">
                  <c:v>-34.389255982179691</c:v>
                </c:pt>
                <c:pt idx="5">
                  <c:v>-26.831643301930143</c:v>
                </c:pt>
                <c:pt idx="6">
                  <c:v>-19.282838197273975</c:v>
                </c:pt>
                <c:pt idx="7">
                  <c:v>-11.742868659115828</c:v>
                </c:pt>
                <c:pt idx="8">
                  <c:v>-4.2117613399469462</c:v>
                </c:pt>
                <c:pt idx="9">
                  <c:v>3.3104584675440947</c:v>
                </c:pt>
                <c:pt idx="10">
                  <c:v>10.823766850904718</c:v>
                </c:pt>
                <c:pt idx="11">
                  <c:v>18.32814129735695</c:v>
                </c:pt>
                <c:pt idx="12">
                  <c:v>25.823560712206529</c:v>
                </c:pt>
                <c:pt idx="13">
                  <c:v>33.310005436186401</c:v>
                </c:pt>
                <c:pt idx="14">
                  <c:v>40.787457261703565</c:v>
                </c:pt>
                <c:pt idx="15">
                  <c:v>48.25589944795712</c:v>
                </c:pt>
                <c:pt idx="16">
                  <c:v>55.715316734898806</c:v>
                </c:pt>
                <c:pt idx="17">
                  <c:v>63.165695356009849</c:v>
                </c:pt>
                <c:pt idx="18">
                  <c:v>70.607023049868104</c:v>
                </c:pt>
                <c:pt idx="19">
                  <c:v>78.039289070484415</c:v>
                </c:pt>
                <c:pt idx="20">
                  <c:v>85.462484196386356</c:v>
                </c:pt>
                <c:pt idx="21">
                  <c:v>92.87660073843324</c:v>
                </c:pt>
                <c:pt idx="22">
                  <c:v>100.28163254634532</c:v>
                </c:pt>
                <c:pt idx="23">
                  <c:v>107.67757501393558</c:v>
                </c:pt>
                <c:pt idx="24">
                  <c:v>115.06442508303329</c:v>
                </c:pt>
                <c:pt idx="25">
                  <c:v>122.4421812460906</c:v>
                </c:pt>
                <c:pt idx="26">
                  <c:v>129.81084354746937</c:v>
                </c:pt>
                <c:pt idx="27">
                  <c:v>137.17041358340256</c:v>
                </c:pt>
                <c:pt idx="28">
                  <c:v>144.52089450063329</c:v>
                </c:pt>
                <c:pt idx="29">
                  <c:v>151.86229099373148</c:v>
                </c:pt>
                <c:pt idx="30">
                  <c:v>159.19460930109636</c:v>
                </c:pt>
                <c:pt idx="31">
                  <c:v>166.51785719964931</c:v>
                </c:pt>
                <c:pt idx="32">
                  <c:v>173.83204399823165</c:v>
                </c:pt>
                <c:pt idx="33">
                  <c:v>181.13718052971583</c:v>
                </c:pt>
                <c:pt idx="34">
                  <c:v>188.43327914185028</c:v>
                </c:pt>
                <c:pt idx="35">
                  <c:v>195.72035368685161</c:v>
                </c:pt>
                <c:pt idx="36">
                  <c:v>202.99841950976813</c:v>
                </c:pt>
                <c:pt idx="37">
                  <c:v>210.26749343563409</c:v>
                </c:pt>
                <c:pt idx="38">
                  <c:v>217.52759375544309</c:v>
                </c:pt>
                <c:pt idx="39">
                  <c:v>224.77874021096352</c:v>
                </c:pt>
                <c:pt idx="40">
                  <c:v>232.02095397842965</c:v>
                </c:pt>
                <c:pt idx="41">
                  <c:v>239.25425765113468</c:v>
                </c:pt>
                <c:pt idx="42">
                  <c:v>246.47867522096334</c:v>
                </c:pt>
                <c:pt idx="43">
                  <c:v>253.6942320588943</c:v>
                </c:pt>
                <c:pt idx="44">
                  <c:v>260.90095489451198</c:v>
                </c:pt>
                <c:pt idx="45">
                  <c:v>268.09887179456302</c:v>
                </c:pt>
                <c:pt idx="46">
                  <c:v>275.28801214059871</c:v>
                </c:pt>
                <c:pt idx="47">
                  <c:v>282.46840660574094</c:v>
                </c:pt>
                <c:pt idx="48">
                  <c:v>289.64008713061662</c:v>
                </c:pt>
                <c:pt idx="49">
                  <c:v>296.80308689849932</c:v>
                </c:pt>
                <c:pt idx="50">
                  <c:v>303.95744030970513</c:v>
                </c:pt>
                <c:pt idx="51">
                  <c:v>311.10318295528305</c:v>
                </c:pt>
                <c:pt idx="52">
                  <c:v>318.24035159004825</c:v>
                </c:pt>
                <c:pt idx="53">
                  <c:v>325.36898410500021</c:v>
                </c:pt>
                <c:pt idx="54">
                  <c:v>332.48911949917402</c:v>
                </c:pt>
                <c:pt idx="55">
                  <c:v>339.60079785096764</c:v>
                </c:pt>
                <c:pt idx="56">
                  <c:v>346.70406028899424</c:v>
                </c:pt>
                <c:pt idx="57">
                  <c:v>353.79894896250221</c:v>
                </c:pt>
                <c:pt idx="58">
                  <c:v>360.88550701141139</c:v>
                </c:pt>
                <c:pt idx="59">
                  <c:v>367.96377853600836</c:v>
                </c:pt>
                <c:pt idx="60">
                  <c:v>375.03380856634845</c:v>
                </c:pt>
                <c:pt idx="61">
                  <c:v>382.09564303140644</c:v>
                </c:pt>
                <c:pt idx="62">
                  <c:v>389.14932872802291</c:v>
                </c:pt>
                <c:pt idx="63">
                  <c:v>396.19491328968627</c:v>
                </c:pt>
                <c:pt idx="64">
                  <c:v>403.23244515519684</c:v>
                </c:pt>
                <c:pt idx="65">
                  <c:v>410.26197353725081</c:v>
                </c:pt>
                <c:pt idx="66">
                  <c:v>417.28354839098927</c:v>
                </c:pt>
                <c:pt idx="67">
                  <c:v>424.29722038254766</c:v>
                </c:pt>
                <c:pt idx="68">
                  <c:v>431.30304085764885</c:v>
                </c:pt>
                <c:pt idx="69">
                  <c:v>438.3010618102735</c:v>
                </c:pt>
              </c:numCache>
            </c:numRef>
          </c:yVal>
          <c:smooth val="1"/>
          <c:extLst>
            <c:ext xmlns:c16="http://schemas.microsoft.com/office/drawing/2014/chart" uri="{C3380CC4-5D6E-409C-BE32-E72D297353CC}">
              <c16:uniqueId val="{00000002-6C1A-E242-960B-DE1C62AB2B45}"/>
            </c:ext>
          </c:extLst>
        </c:ser>
        <c:ser>
          <c:idx val="3"/>
          <c:order val="3"/>
          <c:tx>
            <c:v/>
          </c:tx>
          <c:spPr>
            <a:ln w="6350">
              <a:solidFill>
                <a:srgbClr val="989898"/>
              </a:solidFill>
              <a:prstDash val="solid"/>
            </a:ln>
            <a:effectLst/>
          </c:spPr>
          <c:marker>
            <c:symbol val="none"/>
          </c:marker>
          <c:xVal>
            <c:numRef>
              <c:f>XLSTAT_20231114_111117_1_HID!xdata2</c:f>
              <c:numCache>
                <c:formatCode>General</c:formatCode>
                <c:ptCount val="70"/>
                <c:pt idx="0">
                  <c:v>90.817050162960896</c:v>
                </c:pt>
                <c:pt idx="1">
                  <c:v>98.296727443020188</c:v>
                </c:pt>
                <c:pt idx="2">
                  <c:v>105.77640472307948</c:v>
                </c:pt>
                <c:pt idx="3">
                  <c:v>113.25608200313877</c:v>
                </c:pt>
                <c:pt idx="4">
                  <c:v>120.73575928319806</c:v>
                </c:pt>
                <c:pt idx="5">
                  <c:v>128.21543656325736</c:v>
                </c:pt>
                <c:pt idx="6">
                  <c:v>135.69511384331662</c:v>
                </c:pt>
                <c:pt idx="7">
                  <c:v>143.17479112337594</c:v>
                </c:pt>
                <c:pt idx="8">
                  <c:v>150.6544684034352</c:v>
                </c:pt>
                <c:pt idx="9">
                  <c:v>158.13414568349452</c:v>
                </c:pt>
                <c:pt idx="10">
                  <c:v>165.61382296355379</c:v>
                </c:pt>
                <c:pt idx="11">
                  <c:v>173.09350024361311</c:v>
                </c:pt>
                <c:pt idx="12">
                  <c:v>180.57317752367237</c:v>
                </c:pt>
                <c:pt idx="13">
                  <c:v>188.05285480373166</c:v>
                </c:pt>
                <c:pt idx="14">
                  <c:v>195.53253208379095</c:v>
                </c:pt>
                <c:pt idx="15">
                  <c:v>203.01220936385025</c:v>
                </c:pt>
                <c:pt idx="16">
                  <c:v>210.49188664390954</c:v>
                </c:pt>
                <c:pt idx="17">
                  <c:v>217.97156392396883</c:v>
                </c:pt>
                <c:pt idx="18">
                  <c:v>225.45124120402812</c:v>
                </c:pt>
                <c:pt idx="19">
                  <c:v>232.93091848408741</c:v>
                </c:pt>
                <c:pt idx="20">
                  <c:v>240.41059576414671</c:v>
                </c:pt>
                <c:pt idx="21">
                  <c:v>247.890273044206</c:v>
                </c:pt>
                <c:pt idx="22">
                  <c:v>255.36995032426529</c:v>
                </c:pt>
                <c:pt idx="23">
                  <c:v>262.84962760432461</c:v>
                </c:pt>
                <c:pt idx="24">
                  <c:v>270.32930488438387</c:v>
                </c:pt>
                <c:pt idx="25">
                  <c:v>277.80898216444314</c:v>
                </c:pt>
                <c:pt idx="26">
                  <c:v>285.2886594445024</c:v>
                </c:pt>
                <c:pt idx="27">
                  <c:v>292.76833672456172</c:v>
                </c:pt>
                <c:pt idx="28">
                  <c:v>300.24801400462104</c:v>
                </c:pt>
                <c:pt idx="29">
                  <c:v>307.7276912846803</c:v>
                </c:pt>
                <c:pt idx="30">
                  <c:v>315.20736856473957</c:v>
                </c:pt>
                <c:pt idx="31">
                  <c:v>322.68704584479889</c:v>
                </c:pt>
                <c:pt idx="32">
                  <c:v>330.16672312485821</c:v>
                </c:pt>
                <c:pt idx="33">
                  <c:v>337.64640040491747</c:v>
                </c:pt>
                <c:pt idx="34">
                  <c:v>345.12607768497674</c:v>
                </c:pt>
                <c:pt idx="35">
                  <c:v>352.605754965036</c:v>
                </c:pt>
                <c:pt idx="36">
                  <c:v>360.08543224509538</c:v>
                </c:pt>
                <c:pt idx="37">
                  <c:v>367.56510952515464</c:v>
                </c:pt>
                <c:pt idx="38">
                  <c:v>375.0447868052139</c:v>
                </c:pt>
                <c:pt idx="39">
                  <c:v>382.52446408527317</c:v>
                </c:pt>
                <c:pt idx="40">
                  <c:v>390.00414136533254</c:v>
                </c:pt>
                <c:pt idx="41">
                  <c:v>397.48381864539181</c:v>
                </c:pt>
                <c:pt idx="42">
                  <c:v>404.96349592545107</c:v>
                </c:pt>
                <c:pt idx="43">
                  <c:v>412.44317320551033</c:v>
                </c:pt>
                <c:pt idx="44">
                  <c:v>419.92285048556971</c:v>
                </c:pt>
                <c:pt idx="45">
                  <c:v>427.40252776562897</c:v>
                </c:pt>
                <c:pt idx="46">
                  <c:v>434.88220504568824</c:v>
                </c:pt>
                <c:pt idx="47">
                  <c:v>442.3618823257475</c:v>
                </c:pt>
                <c:pt idx="48">
                  <c:v>449.84155960580676</c:v>
                </c:pt>
                <c:pt idx="49">
                  <c:v>457.32123688586614</c:v>
                </c:pt>
                <c:pt idx="50">
                  <c:v>464.80091416592541</c:v>
                </c:pt>
                <c:pt idx="51">
                  <c:v>472.28059144598467</c:v>
                </c:pt>
                <c:pt idx="52">
                  <c:v>479.76026872604393</c:v>
                </c:pt>
                <c:pt idx="53">
                  <c:v>487.23994600610331</c:v>
                </c:pt>
                <c:pt idx="54">
                  <c:v>494.71962328616257</c:v>
                </c:pt>
                <c:pt idx="55">
                  <c:v>502.19930056622184</c:v>
                </c:pt>
                <c:pt idx="56">
                  <c:v>509.6789778462811</c:v>
                </c:pt>
                <c:pt idx="57">
                  <c:v>517.15865512634048</c:v>
                </c:pt>
                <c:pt idx="58">
                  <c:v>524.63833240639974</c:v>
                </c:pt>
                <c:pt idx="59">
                  <c:v>532.118009686459</c:v>
                </c:pt>
                <c:pt idx="60">
                  <c:v>539.59768696651827</c:v>
                </c:pt>
                <c:pt idx="61">
                  <c:v>547.07736424657764</c:v>
                </c:pt>
                <c:pt idx="62">
                  <c:v>554.55704152663691</c:v>
                </c:pt>
                <c:pt idx="63">
                  <c:v>562.03671880669617</c:v>
                </c:pt>
                <c:pt idx="64">
                  <c:v>569.51639608675544</c:v>
                </c:pt>
                <c:pt idx="65">
                  <c:v>576.9960733668147</c:v>
                </c:pt>
                <c:pt idx="66">
                  <c:v>584.47575064687408</c:v>
                </c:pt>
                <c:pt idx="67">
                  <c:v>591.95542792693334</c:v>
                </c:pt>
                <c:pt idx="68">
                  <c:v>599.4351052069926</c:v>
                </c:pt>
                <c:pt idx="69">
                  <c:v>606.91478248705187</c:v>
                </c:pt>
              </c:numCache>
            </c:numRef>
          </c:xVal>
          <c:yVal>
            <c:numRef>
              <c:f>XLSTAT_20231114_111117_1_HID!ydata2</c:f>
              <c:numCache>
                <c:formatCode>General</c:formatCode>
                <c:ptCount val="70"/>
                <c:pt idx="0">
                  <c:v>253.56787521946498</c:v>
                </c:pt>
                <c:pt idx="1">
                  <c:v>260.82179942521793</c:v>
                </c:pt>
                <c:pt idx="2">
                  <c:v>268.08461421628658</c:v>
                </c:pt>
                <c:pt idx="3">
                  <c:v>275.35635527493048</c:v>
                </c:pt>
                <c:pt idx="4">
                  <c:v>282.63705699422565</c:v>
                </c:pt>
                <c:pt idx="5">
                  <c:v>289.92675245075634</c:v>
                </c:pt>
                <c:pt idx="6">
                  <c:v>297.22547337812568</c:v>
                </c:pt>
                <c:pt idx="7">
                  <c:v>304.53325014133191</c:v>
                </c:pt>
                <c:pt idx="8">
                  <c:v>311.85011171205736</c:v>
                </c:pt>
                <c:pt idx="9">
                  <c:v>319.17608564491633</c:v>
                </c:pt>
                <c:pt idx="10">
                  <c:v>326.5111980547041</c:v>
                </c:pt>
                <c:pt idx="11">
                  <c:v>333.85547359469183</c:v>
                </c:pt>
                <c:pt idx="12">
                  <c:v>341.20893543600664</c:v>
                </c:pt>
                <c:pt idx="13">
                  <c:v>348.57160524813821</c:v>
                </c:pt>
                <c:pt idx="14">
                  <c:v>355.94350318060754</c:v>
                </c:pt>
                <c:pt idx="15">
                  <c:v>363.32464784583556</c:v>
                </c:pt>
                <c:pt idx="16">
                  <c:v>370.71505630324242</c:v>
                </c:pt>
                <c:pt idx="17">
                  <c:v>378.11474404461245</c:v>
                </c:pt>
                <c:pt idx="18">
                  <c:v>385.5237249807501</c:v>
                </c:pt>
                <c:pt idx="19">
                  <c:v>392.94201142945622</c:v>
                </c:pt>
                <c:pt idx="20">
                  <c:v>400.36961410484685</c:v>
                </c:pt>
                <c:pt idx="21">
                  <c:v>407.80654210803812</c:v>
                </c:pt>
                <c:pt idx="22">
                  <c:v>415.25280291921342</c:v>
                </c:pt>
                <c:pt idx="23">
                  <c:v>422.70840239109185</c:v>
                </c:pt>
                <c:pt idx="24">
                  <c:v>430.17334474380846</c:v>
                </c:pt>
                <c:pt idx="25">
                  <c:v>437.64763256121898</c:v>
                </c:pt>
                <c:pt idx="26">
                  <c:v>445.13126678863534</c:v>
                </c:pt>
                <c:pt idx="27">
                  <c:v>452.62424673199638</c:v>
                </c:pt>
                <c:pt idx="28">
                  <c:v>460.12657005847694</c:v>
                </c:pt>
                <c:pt idx="29">
                  <c:v>467.63823279853204</c:v>
                </c:pt>
                <c:pt idx="30">
                  <c:v>475.1592293493743</c:v>
                </c:pt>
                <c:pt idx="31">
                  <c:v>482.68955247987481</c:v>
                </c:pt>
                <c:pt idx="32">
                  <c:v>490.22919333687997</c:v>
                </c:pt>
                <c:pt idx="33">
                  <c:v>497.77814145292979</c:v>
                </c:pt>
                <c:pt idx="34">
                  <c:v>505.33638475536304</c:v>
                </c:pt>
                <c:pt idx="35">
                  <c:v>512.90390957678994</c:v>
                </c:pt>
                <c:pt idx="36">
                  <c:v>520.48070066691184</c:v>
                </c:pt>
                <c:pt idx="37">
                  <c:v>528.06674120566379</c:v>
                </c:pt>
                <c:pt idx="38">
                  <c:v>535.66201281765484</c:v>
                </c:pt>
                <c:pt idx="39">
                  <c:v>543.26649558787608</c:v>
                </c:pt>
                <c:pt idx="40">
                  <c:v>550.88016807864528</c:v>
                </c:pt>
                <c:pt idx="41">
                  <c:v>558.50300734775647</c:v>
                </c:pt>
                <c:pt idx="42">
                  <c:v>566.13498896779834</c:v>
                </c:pt>
                <c:pt idx="43">
                  <c:v>573.77608704660349</c:v>
                </c:pt>
                <c:pt idx="44">
                  <c:v>581.42627424878981</c:v>
                </c:pt>
                <c:pt idx="45">
                  <c:v>589.08552181835364</c:v>
                </c:pt>
                <c:pt idx="46">
                  <c:v>596.75379960227201</c:v>
                </c:pt>
                <c:pt idx="47">
                  <c:v>604.43107607506909</c:v>
                </c:pt>
                <c:pt idx="48">
                  <c:v>612.11731836430329</c:v>
                </c:pt>
                <c:pt idx="49">
                  <c:v>619.8124922769266</c:v>
                </c:pt>
                <c:pt idx="50">
                  <c:v>627.51656232647088</c:v>
                </c:pt>
                <c:pt idx="51">
                  <c:v>635.22949176101133</c:v>
                </c:pt>
                <c:pt idx="52">
                  <c:v>642.95124259185877</c:v>
                </c:pt>
                <c:pt idx="53">
                  <c:v>650.6817756229309</c:v>
                </c:pt>
                <c:pt idx="54">
                  <c:v>658.42105048075246</c:v>
                </c:pt>
                <c:pt idx="55">
                  <c:v>666.16902564503516</c:v>
                </c:pt>
                <c:pt idx="56">
                  <c:v>673.92565847978472</c:v>
                </c:pt>
                <c:pt idx="57">
                  <c:v>681.69090526488651</c:v>
                </c:pt>
                <c:pt idx="58">
                  <c:v>689.46472122811895</c:v>
                </c:pt>
                <c:pt idx="59">
                  <c:v>697.24706057754395</c:v>
                </c:pt>
                <c:pt idx="60">
                  <c:v>705.03787653422569</c:v>
                </c:pt>
                <c:pt idx="61">
                  <c:v>712.83712136522774</c:v>
                </c:pt>
                <c:pt idx="62">
                  <c:v>720.64474641684035</c:v>
                </c:pt>
                <c:pt idx="63">
                  <c:v>728.46070214798988</c:v>
                </c:pt>
                <c:pt idx="64">
                  <c:v>736.28493816378386</c:v>
                </c:pt>
                <c:pt idx="65">
                  <c:v>744.11740324914433</c:v>
                </c:pt>
                <c:pt idx="66">
                  <c:v>751.95804540248639</c:v>
                </c:pt>
                <c:pt idx="67">
                  <c:v>759.80681186939489</c:v>
                </c:pt>
                <c:pt idx="68">
                  <c:v>767.66364917626072</c:v>
                </c:pt>
                <c:pt idx="69">
                  <c:v>775.52850316383069</c:v>
                </c:pt>
              </c:numCache>
            </c:numRef>
          </c:yVal>
          <c:smooth val="1"/>
          <c:extLst>
            <c:ext xmlns:c16="http://schemas.microsoft.com/office/drawing/2014/chart" uri="{C3380CC4-5D6E-409C-BE32-E72D297353CC}">
              <c16:uniqueId val="{00000003-6C1A-E242-960B-DE1C62AB2B45}"/>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6C1A-E242-960B-DE1C62AB2B45}"/>
            </c:ext>
          </c:extLst>
        </c:ser>
        <c:dLbls>
          <c:showLegendKey val="0"/>
          <c:showVal val="0"/>
          <c:showCatName val="0"/>
          <c:showSerName val="0"/>
          <c:showPercent val="0"/>
          <c:showBubbleSize val="0"/>
        </c:dLbls>
        <c:axId val="856326768"/>
        <c:axId val="856022560"/>
      </c:scatterChart>
      <c:valAx>
        <c:axId val="856326768"/>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56022560"/>
        <c:crosses val="autoZero"/>
        <c:crossBetween val="midCat"/>
      </c:valAx>
      <c:valAx>
        <c:axId val="856022560"/>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632676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'Q3-Model 2'!$B$112:$B$331</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'Q3-Model 2'!$G$112:$G$331</c:f>
              <c:numCache>
                <c:formatCode>0.000</c:formatCode>
                <c:ptCount val="220"/>
                <c:pt idx="0">
                  <c:v>5.5631601176187401E-2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val>
          <c:extLst>
            <c:ext xmlns:c16="http://schemas.microsoft.com/office/drawing/2014/chart" uri="{C3380CC4-5D6E-409C-BE32-E72D297353CC}">
              <c16:uniqueId val="{00000000-33FD-294E-B699-1D0D3E40A31A}"/>
            </c:ext>
          </c:extLst>
        </c:ser>
        <c:dLbls>
          <c:showLegendKey val="0"/>
          <c:showVal val="0"/>
          <c:showCatName val="0"/>
          <c:showSerName val="0"/>
          <c:showPercent val="0"/>
          <c:showBubbleSize val="0"/>
        </c:dLbls>
        <c:gapWidth val="60"/>
        <c:overlap val="-30"/>
        <c:axId val="2099176960"/>
        <c:axId val="856135728"/>
      </c:barChart>
      <c:catAx>
        <c:axId val="2099176960"/>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856135728"/>
        <c:crosses val="autoZero"/>
        <c:auto val="1"/>
        <c:lblAlgn val="ctr"/>
        <c:lblOffset val="100"/>
        <c:noMultiLvlLbl val="0"/>
      </c:catAx>
      <c:valAx>
        <c:axId val="856135728"/>
        <c:scaling>
          <c:orientation val="minMax"/>
          <c:max val="7"/>
          <c:min val="-7"/>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9917696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D9EE-774F-B3AE-7B8FF74843B8}"/>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D9EE-774F-B3AE-7B8FF74843B8}"/>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D9EE-774F-B3AE-7B8FF74843B8}"/>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D9EE-774F-B3AE-7B8FF74843B8}"/>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0.10833348989478941</c:v>
                </c:pt>
                <c:pt idx="1">
                  <c:v>0.10640743556635729</c:v>
                </c:pt>
                <c:pt idx="2">
                  <c:v>0.10721199196681952</c:v>
                </c:pt>
                <c:pt idx="3">
                  <c:v>0.11154448069870931</c:v>
                </c:pt>
              </c:numLit>
            </c:plus>
            <c:minus>
              <c:numLit>
                <c:formatCode>General</c:formatCode>
                <c:ptCount val="4"/>
                <c:pt idx="0">
                  <c:v>0.10833348989478941</c:v>
                </c:pt>
                <c:pt idx="1">
                  <c:v>0.10640743556635729</c:v>
                </c:pt>
                <c:pt idx="2">
                  <c:v>0.10721199196681952</c:v>
                </c:pt>
                <c:pt idx="3">
                  <c:v>0.1115444806987093</c:v>
                </c:pt>
              </c:numLit>
            </c:minus>
          </c:errBars>
          <c:cat>
            <c:strRef>
              <c:f>'Q3-Model 1'!$B$79:$B$82</c:f>
              <c:strCache>
                <c:ptCount val="4"/>
                <c:pt idx="0">
                  <c:v>Average Retail Price</c:v>
                </c:pt>
                <c:pt idx="1">
                  <c:v>Demo</c:v>
                </c:pt>
                <c:pt idx="2">
                  <c:v>Demo1-3</c:v>
                </c:pt>
                <c:pt idx="3">
                  <c:v>RM</c:v>
                </c:pt>
              </c:strCache>
            </c:strRef>
          </c:cat>
          <c:val>
            <c:numRef>
              <c:f>'Q3-Model 1'!$C$79:$C$82</c:f>
              <c:numCache>
                <c:formatCode>0.000</c:formatCode>
                <c:ptCount val="4"/>
                <c:pt idx="0">
                  <c:v>-0.29398308090053255</c:v>
                </c:pt>
                <c:pt idx="1">
                  <c:v>0.36547503470418907</c:v>
                </c:pt>
                <c:pt idx="2">
                  <c:v>0.33384234611794561</c:v>
                </c:pt>
                <c:pt idx="3">
                  <c:v>0.18150878887252841</c:v>
                </c:pt>
              </c:numCache>
            </c:numRef>
          </c:val>
          <c:extLst>
            <c:ext xmlns:c16="http://schemas.microsoft.com/office/drawing/2014/chart" uri="{C3380CC4-5D6E-409C-BE32-E72D297353CC}">
              <c16:uniqueId val="{00000000-D9EE-774F-B3AE-7B8FF74843B8}"/>
            </c:ext>
          </c:extLst>
        </c:ser>
        <c:dLbls>
          <c:showLegendKey val="0"/>
          <c:showVal val="0"/>
          <c:showCatName val="0"/>
          <c:showSerName val="0"/>
          <c:showPercent val="0"/>
          <c:showBubbleSize val="0"/>
        </c:dLbls>
        <c:gapWidth val="60"/>
        <c:overlap val="-30"/>
        <c:axId val="105505695"/>
        <c:axId val="901391360"/>
      </c:barChart>
      <c:catAx>
        <c:axId val="105505695"/>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901391360"/>
        <c:crosses val="autoZero"/>
        <c:auto val="1"/>
        <c:lblAlgn val="ctr"/>
        <c:lblOffset val="100"/>
        <c:noMultiLvlLbl val="0"/>
      </c:catAx>
      <c:valAx>
        <c:axId val="901391360"/>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550569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1'!$D$108:$D$327</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'Q3-Model 1'!$G$108:$G$327</c:f>
              <c:numCache>
                <c:formatCode>0.000</c:formatCode>
                <c:ptCount val="220"/>
                <c:pt idx="0">
                  <c:v>8.3807641864099475E-2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3749-9844-B922-1518D886647D}"/>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-0.92514496451116501</c:v>
              </c:pt>
            </c:numLit>
          </c:yVal>
          <c:smooth val="0"/>
          <c:extLst>
            <c:ext xmlns:c16="http://schemas.microsoft.com/office/drawing/2014/chart" uri="{C3380CC4-5D6E-409C-BE32-E72D297353CC}">
              <c16:uniqueId val="{00000001-3749-9844-B922-1518D886647D}"/>
            </c:ext>
          </c:extLst>
        </c:ser>
        <c:dLbls>
          <c:showLegendKey val="0"/>
          <c:showVal val="0"/>
          <c:showCatName val="0"/>
          <c:showSerName val="0"/>
          <c:showPercent val="0"/>
          <c:showBubbleSize val="0"/>
        </c:dLbls>
        <c:axId val="712206207"/>
        <c:axId val="712207935"/>
      </c:scatterChart>
      <c:valAx>
        <c:axId val="712206207"/>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712207935"/>
        <c:crosses val="autoZero"/>
        <c:crossBetween val="midCat"/>
      </c:valAx>
      <c:valAx>
        <c:axId val="712207935"/>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71220620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1'!$E$108:$E$327</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'Q3-Model 1'!$G$108:$G$327</c:f>
              <c:numCache>
                <c:formatCode>0.000</c:formatCode>
                <c:ptCount val="220"/>
                <c:pt idx="0">
                  <c:v>8.3807641864099475E-2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0342-8647-942A-14F08A2DBBF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-0.92514496451116501</c:v>
              </c:pt>
            </c:numLit>
          </c:yVal>
          <c:smooth val="0"/>
          <c:extLst>
            <c:ext xmlns:c16="http://schemas.microsoft.com/office/drawing/2014/chart" uri="{C3380CC4-5D6E-409C-BE32-E72D297353CC}">
              <c16:uniqueId val="{00000001-0342-8647-942A-14F08A2DBBF6}"/>
            </c:ext>
          </c:extLst>
        </c:ser>
        <c:dLbls>
          <c:showLegendKey val="0"/>
          <c:showVal val="0"/>
          <c:showCatName val="0"/>
          <c:showSerName val="0"/>
          <c:showPercent val="0"/>
          <c:showBubbleSize val="0"/>
        </c:dLbls>
        <c:axId val="2048824656"/>
        <c:axId val="2048826384"/>
      </c:scatterChart>
      <c:valAx>
        <c:axId val="2048824656"/>
        <c:scaling>
          <c:orientation val="minMax"/>
          <c:max val="5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048826384"/>
        <c:crosses val="autoZero"/>
        <c:crossBetween val="midCat"/>
      </c:valAx>
      <c:valAx>
        <c:axId val="2048826384"/>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4882465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1'!$E$108:$E$327</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'Q3-Model 1'!$D$108:$D$327</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D1AD-1F4B-8425-2FBA7834EBC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314.50582438280878</c:v>
              </c:pt>
            </c:numLit>
          </c:yVal>
          <c:smooth val="0"/>
          <c:extLst>
            <c:ext xmlns:c16="http://schemas.microsoft.com/office/drawing/2014/chart" uri="{C3380CC4-5D6E-409C-BE32-E72D297353CC}">
              <c16:uniqueId val="{00000001-D1AD-1F4B-8425-2FBA7834EBC5}"/>
            </c:ext>
          </c:extLst>
        </c:ser>
        <c:ser>
          <c:idx val="2"/>
          <c:order val="2"/>
          <c:tx>
            <c:v/>
          </c:tx>
          <c:spPr>
            <a:ln w="6350">
              <a:solidFill>
                <a:srgbClr val="989898"/>
              </a:solidFill>
              <a:prstDash val="solid"/>
            </a:ln>
            <a:effectLst/>
          </c:spPr>
          <c:marker>
            <c:symbol val="none"/>
          </c:marker>
          <c:xVal>
            <c:numRef>
              <c:f>XLSTAT_20231114_110833_1_HID!xdata1</c:f>
              <c:numCache>
                <c:formatCode>General</c:formatCode>
                <c:ptCount val="70"/>
                <c:pt idx="0">
                  <c:v>102.38227194606399</c:v>
                </c:pt>
                <c:pt idx="1">
                  <c:v>109.5065983818096</c:v>
                </c:pt>
                <c:pt idx="2">
                  <c:v>116.6309248175552</c:v>
                </c:pt>
                <c:pt idx="3">
                  <c:v>123.7552512533008</c:v>
                </c:pt>
                <c:pt idx="4">
                  <c:v>130.87957768904639</c:v>
                </c:pt>
                <c:pt idx="5">
                  <c:v>138.003904124792</c:v>
                </c:pt>
                <c:pt idx="6">
                  <c:v>145.12823056053759</c:v>
                </c:pt>
                <c:pt idx="7">
                  <c:v>152.2525569962832</c:v>
                </c:pt>
                <c:pt idx="8">
                  <c:v>159.37688343202879</c:v>
                </c:pt>
                <c:pt idx="9">
                  <c:v>166.50120986777438</c:v>
                </c:pt>
                <c:pt idx="10">
                  <c:v>173.62553630351999</c:v>
                </c:pt>
                <c:pt idx="11">
                  <c:v>180.74986273926561</c:v>
                </c:pt>
                <c:pt idx="12">
                  <c:v>187.8741891750112</c:v>
                </c:pt>
                <c:pt idx="13">
                  <c:v>194.99851561075678</c:v>
                </c:pt>
                <c:pt idx="14">
                  <c:v>202.1228420465024</c:v>
                </c:pt>
                <c:pt idx="15">
                  <c:v>209.24716848224801</c:v>
                </c:pt>
                <c:pt idx="16">
                  <c:v>216.3714949179936</c:v>
                </c:pt>
                <c:pt idx="17">
                  <c:v>223.49582135373919</c:v>
                </c:pt>
                <c:pt idx="18">
                  <c:v>230.6201477894848</c:v>
                </c:pt>
                <c:pt idx="19">
                  <c:v>237.74447422523042</c:v>
                </c:pt>
                <c:pt idx="20">
                  <c:v>244.86880066097598</c:v>
                </c:pt>
                <c:pt idx="21">
                  <c:v>251.99312709672159</c:v>
                </c:pt>
                <c:pt idx="22">
                  <c:v>259.11745353246721</c:v>
                </c:pt>
                <c:pt idx="23">
                  <c:v>266.24177996821282</c:v>
                </c:pt>
                <c:pt idx="24">
                  <c:v>273.36610640395838</c:v>
                </c:pt>
                <c:pt idx="25">
                  <c:v>280.490432839704</c:v>
                </c:pt>
                <c:pt idx="26">
                  <c:v>287.61475927544961</c:v>
                </c:pt>
                <c:pt idx="27">
                  <c:v>294.73908571119523</c:v>
                </c:pt>
                <c:pt idx="28">
                  <c:v>301.86341214694079</c:v>
                </c:pt>
                <c:pt idx="29">
                  <c:v>308.9877385826864</c:v>
                </c:pt>
                <c:pt idx="30">
                  <c:v>316.11206501843202</c:v>
                </c:pt>
                <c:pt idx="31">
                  <c:v>323.23639145417764</c:v>
                </c:pt>
                <c:pt idx="32">
                  <c:v>330.36071788992319</c:v>
                </c:pt>
                <c:pt idx="33">
                  <c:v>337.48504432566881</c:v>
                </c:pt>
                <c:pt idx="34">
                  <c:v>344.60937076141443</c:v>
                </c:pt>
                <c:pt idx="35">
                  <c:v>351.73369719715998</c:v>
                </c:pt>
                <c:pt idx="36">
                  <c:v>358.8580236329056</c:v>
                </c:pt>
                <c:pt idx="37">
                  <c:v>365.98235006865121</c:v>
                </c:pt>
                <c:pt idx="38">
                  <c:v>373.10667650439683</c:v>
                </c:pt>
                <c:pt idx="39">
                  <c:v>380.23100294014245</c:v>
                </c:pt>
                <c:pt idx="40">
                  <c:v>387.355329375888</c:v>
                </c:pt>
                <c:pt idx="41">
                  <c:v>394.47965581163362</c:v>
                </c:pt>
                <c:pt idx="42">
                  <c:v>401.60398224737924</c:v>
                </c:pt>
                <c:pt idx="43">
                  <c:v>408.72830868312485</c:v>
                </c:pt>
                <c:pt idx="44">
                  <c:v>415.85263511887041</c:v>
                </c:pt>
                <c:pt idx="45">
                  <c:v>422.97696155461603</c:v>
                </c:pt>
                <c:pt idx="46">
                  <c:v>430.10128799036164</c:v>
                </c:pt>
                <c:pt idx="47">
                  <c:v>437.22561442610726</c:v>
                </c:pt>
                <c:pt idx="48">
                  <c:v>444.34994086185282</c:v>
                </c:pt>
                <c:pt idx="49">
                  <c:v>451.47426729759843</c:v>
                </c:pt>
                <c:pt idx="50">
                  <c:v>458.59859373334405</c:v>
                </c:pt>
                <c:pt idx="51">
                  <c:v>465.7229201690896</c:v>
                </c:pt>
                <c:pt idx="52">
                  <c:v>472.84724660483522</c:v>
                </c:pt>
                <c:pt idx="53">
                  <c:v>479.97157304058084</c:v>
                </c:pt>
                <c:pt idx="54">
                  <c:v>487.09589947632645</c:v>
                </c:pt>
                <c:pt idx="55">
                  <c:v>494.22022591207201</c:v>
                </c:pt>
                <c:pt idx="56">
                  <c:v>501.34455234781763</c:v>
                </c:pt>
                <c:pt idx="57">
                  <c:v>508.46887878356324</c:v>
                </c:pt>
                <c:pt idx="58">
                  <c:v>515.59320521930886</c:v>
                </c:pt>
                <c:pt idx="59">
                  <c:v>522.71753165505436</c:v>
                </c:pt>
                <c:pt idx="60">
                  <c:v>529.84185809079997</c:v>
                </c:pt>
                <c:pt idx="61">
                  <c:v>536.96618452654559</c:v>
                </c:pt>
                <c:pt idx="62">
                  <c:v>544.09051096229121</c:v>
                </c:pt>
                <c:pt idx="63">
                  <c:v>551.21483739803682</c:v>
                </c:pt>
                <c:pt idx="64">
                  <c:v>558.33916383378244</c:v>
                </c:pt>
                <c:pt idx="65">
                  <c:v>565.46349026952805</c:v>
                </c:pt>
                <c:pt idx="66">
                  <c:v>572.58781670527355</c:v>
                </c:pt>
                <c:pt idx="67">
                  <c:v>579.71214314101917</c:v>
                </c:pt>
                <c:pt idx="68">
                  <c:v>586.83646957676478</c:v>
                </c:pt>
                <c:pt idx="69">
                  <c:v>593.9607960125104</c:v>
                </c:pt>
              </c:numCache>
            </c:numRef>
          </c:xVal>
          <c:yVal>
            <c:numRef>
              <c:f>XLSTAT_20231114_110833_1_HID!ydata1</c:f>
              <c:numCache>
                <c:formatCode>General</c:formatCode>
                <c:ptCount val="70"/>
                <c:pt idx="0">
                  <c:v>-61.305823736545292</c:v>
                </c:pt>
                <c:pt idx="1">
                  <c:v>-53.971891601062254</c:v>
                </c:pt>
                <c:pt idx="2">
                  <c:v>-46.646366765470404</c:v>
                </c:pt>
                <c:pt idx="3">
                  <c:v>-39.329280346187119</c:v>
                </c:pt>
                <c:pt idx="4">
                  <c:v>-32.020662298769281</c:v>
                </c:pt>
                <c:pt idx="5">
                  <c:v>-24.72054139547717</c:v>
                </c:pt>
                <c:pt idx="6">
                  <c:v>-17.428945203553923</c:v>
                </c:pt>
                <c:pt idx="7">
                  <c:v>-10.145900064256551</c:v>
                </c:pt>
                <c:pt idx="8">
                  <c:v>-2.8714310726765575</c:v>
                </c:pt>
                <c:pt idx="9">
                  <c:v>4.3944379416171842</c:v>
                </c:pt>
                <c:pt idx="10">
                  <c:v>11.651684433077378</c:v>
                </c:pt>
                <c:pt idx="11">
                  <c:v>18.900287157787602</c:v>
                </c:pt>
                <c:pt idx="12">
                  <c:v>26.140226190149519</c:v>
                </c:pt>
                <c:pt idx="13">
                  <c:v>33.371482938619238</c:v>
                </c:pt>
                <c:pt idx="14">
                  <c:v>40.594040160462924</c:v>
                </c:pt>
                <c:pt idx="15">
                  <c:v>47.80788197550541</c:v>
                </c:pt>
                <c:pt idx="16">
                  <c:v>55.012993878846601</c:v>
                </c:pt>
                <c:pt idx="17">
                  <c:v>62.209362752521656</c:v>
                </c:pt>
                <c:pt idx="18">
                  <c:v>69.396976876083897</c:v>
                </c:pt>
                <c:pt idx="19">
                  <c:v>76.575825936089984</c:v>
                </c:pt>
                <c:pt idx="20">
                  <c:v>83.745901034469824</c:v>
                </c:pt>
                <c:pt idx="21">
                  <c:v>90.907194695765867</c:v>
                </c:pt>
                <c:pt idx="22">
                  <c:v>98.0597008732272</c:v>
                </c:pt>
                <c:pt idx="23">
                  <c:v>105.20341495374754</c:v>
                </c:pt>
                <c:pt idx="24">
                  <c:v>112.33833376163767</c:v>
                </c:pt>
                <c:pt idx="25">
                  <c:v>119.4644555612249</c:v>
                </c:pt>
                <c:pt idx="26">
                  <c:v>126.58178005827446</c:v>
                </c:pt>
                <c:pt idx="27">
                  <c:v>133.69030840023075</c:v>
                </c:pt>
                <c:pt idx="28">
                  <c:v>140.79004317527733</c:v>
                </c:pt>
                <c:pt idx="29">
                  <c:v>147.88098841021778</c:v>
                </c:pt>
                <c:pt idx="30">
                  <c:v>154.96314956718129</c:v>
                </c:pt>
                <c:pt idx="31">
                  <c:v>162.03653353915936</c:v>
                </c:pt>
                <c:pt idx="32">
                  <c:v>169.1011486443825</c:v>
                </c:pt>
                <c:pt idx="33">
                  <c:v>176.15700461954654</c:v>
                </c:pt>
                <c:pt idx="34">
                  <c:v>183.20411261190262</c:v>
                </c:pt>
                <c:pt idx="35">
                  <c:v>190.24248517022494</c:v>
                </c:pt>
                <c:pt idx="36">
                  <c:v>197.27213623467395</c:v>
                </c:pt>
                <c:pt idx="37">
                  <c:v>204.29308112557305</c:v>
                </c:pt>
                <c:pt idx="38">
                  <c:v>211.30533653112067</c:v>
                </c:pt>
                <c:pt idx="39">
                  <c:v>218.30892049406012</c:v>
                </c:pt>
                <c:pt idx="40">
                  <c:v>225.3038523973315</c:v>
                </c:pt>
                <c:pt idx="41">
                  <c:v>232.2901529487327</c:v>
                </c:pt>
                <c:pt idx="42">
                  <c:v>239.26784416461646</c:v>
                </c:pt>
                <c:pt idx="43">
                  <c:v>246.23694935265385</c:v>
                </c:pt>
                <c:pt idx="44">
                  <c:v>253.19749309369422</c:v>
                </c:pt>
                <c:pt idx="45">
                  <c:v>260.14950122275496</c:v>
                </c:pt>
                <c:pt idx="46">
                  <c:v>267.09300080917285</c:v>
                </c:pt>
                <c:pt idx="47">
                  <c:v>274.02802013595362</c:v>
                </c:pt>
                <c:pt idx="48">
                  <c:v>280.95458867835339</c:v>
                </c:pt>
                <c:pt idx="49">
                  <c:v>287.87273708173029</c:v>
                </c:pt>
                <c:pt idx="50">
                  <c:v>294.78249713870235</c:v>
                </c:pt>
                <c:pt idx="51">
                  <c:v>301.68390176565032</c:v>
                </c:pt>
                <c:pt idx="52">
                  <c:v>308.57698497860423</c:v>
                </c:pt>
                <c:pt idx="53">
                  <c:v>315.46178186855241</c:v>
                </c:pt>
                <c:pt idx="54">
                  <c:v>322.33832857621269</c:v>
                </c:pt>
                <c:pt idx="55">
                  <c:v>329.20666226630624</c:v>
                </c:pt>
                <c:pt idx="56">
                  <c:v>336.06682110137319</c:v>
                </c:pt>
                <c:pt idx="57">
                  <c:v>342.91884421517</c:v>
                </c:pt>
                <c:pt idx="58">
                  <c:v>349.76277168568981</c:v>
                </c:pt>
                <c:pt idx="59">
                  <c:v>356.59864450784454</c:v>
                </c:pt>
                <c:pt idx="60">
                  <c:v>363.42650456584903</c:v>
                </c:pt>
                <c:pt idx="61">
                  <c:v>370.24639460534598</c:v>
                </c:pt>
                <c:pt idx="62">
                  <c:v>377.05835820531149</c:v>
                </c:pt>
                <c:pt idx="63">
                  <c:v>383.86243974977879</c:v>
                </c:pt>
                <c:pt idx="64">
                  <c:v>390.65868439941931</c:v>
                </c:pt>
                <c:pt idx="65">
                  <c:v>397.44713806301615</c:v>
                </c:pt>
                <c:pt idx="66">
                  <c:v>404.22784736886933</c:v>
                </c:pt>
                <c:pt idx="67">
                  <c:v>411.00085963616618</c:v>
                </c:pt>
                <c:pt idx="68">
                  <c:v>417.766222846353</c:v>
                </c:pt>
                <c:pt idx="69">
                  <c:v>424.52398561454129</c:v>
                </c:pt>
              </c:numCache>
            </c:numRef>
          </c:yVal>
          <c:smooth val="1"/>
          <c:extLst>
            <c:ext xmlns:c16="http://schemas.microsoft.com/office/drawing/2014/chart" uri="{C3380CC4-5D6E-409C-BE32-E72D297353CC}">
              <c16:uniqueId val="{00000002-D1AD-1F4B-8425-2FBA7834EBC5}"/>
            </c:ext>
          </c:extLst>
        </c:ser>
        <c:ser>
          <c:idx val="3"/>
          <c:order val="3"/>
          <c:tx>
            <c:v/>
          </c:tx>
          <c:spPr>
            <a:ln w="6350">
              <a:solidFill>
                <a:srgbClr val="989898"/>
              </a:solidFill>
              <a:prstDash val="solid"/>
            </a:ln>
            <a:effectLst/>
          </c:spPr>
          <c:marker>
            <c:symbol val="none"/>
          </c:marker>
          <c:xVal>
            <c:numRef>
              <c:f>XLSTAT_20231114_110833_1_HID!xdata2</c:f>
              <c:numCache>
                <c:formatCode>General</c:formatCode>
                <c:ptCount val="70"/>
                <c:pt idx="0">
                  <c:v>93.9853578049851</c:v>
                </c:pt>
                <c:pt idx="1">
                  <c:v>101.23137864857242</c:v>
                </c:pt>
                <c:pt idx="2">
                  <c:v>108.47739949215972</c:v>
                </c:pt>
                <c:pt idx="3">
                  <c:v>115.72342033574702</c:v>
                </c:pt>
                <c:pt idx="4">
                  <c:v>122.96944117933434</c:v>
                </c:pt>
                <c:pt idx="5">
                  <c:v>130.21546202292166</c:v>
                </c:pt>
                <c:pt idx="6">
                  <c:v>137.46148286650896</c:v>
                </c:pt>
                <c:pt idx="7">
                  <c:v>144.70750371009626</c:v>
                </c:pt>
                <c:pt idx="8">
                  <c:v>151.95352455368356</c:v>
                </c:pt>
                <c:pt idx="9">
                  <c:v>159.19954539727087</c:v>
                </c:pt>
                <c:pt idx="10">
                  <c:v>166.4455662408582</c:v>
                </c:pt>
                <c:pt idx="11">
                  <c:v>173.69158708444553</c:v>
                </c:pt>
                <c:pt idx="12">
                  <c:v>180.93760792803283</c:v>
                </c:pt>
                <c:pt idx="13">
                  <c:v>188.18362877162014</c:v>
                </c:pt>
                <c:pt idx="14">
                  <c:v>195.42964961520744</c:v>
                </c:pt>
                <c:pt idx="15">
                  <c:v>202.67567045879474</c:v>
                </c:pt>
                <c:pt idx="16">
                  <c:v>209.92169130238204</c:v>
                </c:pt>
                <c:pt idx="17">
                  <c:v>217.16771214596935</c:v>
                </c:pt>
                <c:pt idx="18">
                  <c:v>224.41373298955665</c:v>
                </c:pt>
                <c:pt idx="19">
                  <c:v>231.65975383314401</c:v>
                </c:pt>
                <c:pt idx="20">
                  <c:v>238.90577467673131</c:v>
                </c:pt>
                <c:pt idx="21">
                  <c:v>246.15179552031861</c:v>
                </c:pt>
                <c:pt idx="22">
                  <c:v>253.39781636390592</c:v>
                </c:pt>
                <c:pt idx="23">
                  <c:v>260.64383720749322</c:v>
                </c:pt>
                <c:pt idx="24">
                  <c:v>267.88985805108052</c:v>
                </c:pt>
                <c:pt idx="25">
                  <c:v>275.13587889466783</c:v>
                </c:pt>
                <c:pt idx="26">
                  <c:v>282.38189973825513</c:v>
                </c:pt>
                <c:pt idx="27">
                  <c:v>289.62792058184249</c:v>
                </c:pt>
                <c:pt idx="28">
                  <c:v>296.87394142542979</c:v>
                </c:pt>
                <c:pt idx="29">
                  <c:v>304.11996226901709</c:v>
                </c:pt>
                <c:pt idx="30">
                  <c:v>311.3659831126044</c:v>
                </c:pt>
                <c:pt idx="31">
                  <c:v>318.6120039561917</c:v>
                </c:pt>
                <c:pt idx="32">
                  <c:v>325.858024799779</c:v>
                </c:pt>
                <c:pt idx="33">
                  <c:v>333.10404564336631</c:v>
                </c:pt>
                <c:pt idx="34">
                  <c:v>340.35006648695361</c:v>
                </c:pt>
                <c:pt idx="35">
                  <c:v>347.59608733054097</c:v>
                </c:pt>
                <c:pt idx="36">
                  <c:v>354.84210817412821</c:v>
                </c:pt>
                <c:pt idx="37">
                  <c:v>362.08812901771557</c:v>
                </c:pt>
                <c:pt idx="38">
                  <c:v>369.33414986130288</c:v>
                </c:pt>
                <c:pt idx="39">
                  <c:v>376.58017070489018</c:v>
                </c:pt>
                <c:pt idx="40">
                  <c:v>383.82619154847748</c:v>
                </c:pt>
                <c:pt idx="41">
                  <c:v>391.07221239206478</c:v>
                </c:pt>
                <c:pt idx="42">
                  <c:v>398.31823323565209</c:v>
                </c:pt>
                <c:pt idx="43">
                  <c:v>405.56425407923939</c:v>
                </c:pt>
                <c:pt idx="44">
                  <c:v>412.81027492282675</c:v>
                </c:pt>
                <c:pt idx="45">
                  <c:v>420.05629576641405</c:v>
                </c:pt>
                <c:pt idx="46">
                  <c:v>427.30231661000136</c:v>
                </c:pt>
                <c:pt idx="47">
                  <c:v>434.54833745358866</c:v>
                </c:pt>
                <c:pt idx="48">
                  <c:v>441.79435829717596</c:v>
                </c:pt>
                <c:pt idx="49">
                  <c:v>449.04037914076326</c:v>
                </c:pt>
                <c:pt idx="50">
                  <c:v>456.28639998435057</c:v>
                </c:pt>
                <c:pt idx="51">
                  <c:v>463.53242082793787</c:v>
                </c:pt>
                <c:pt idx="52">
                  <c:v>470.77844167152517</c:v>
                </c:pt>
                <c:pt idx="53">
                  <c:v>478.02446251511253</c:v>
                </c:pt>
                <c:pt idx="54">
                  <c:v>485.27048335869983</c:v>
                </c:pt>
                <c:pt idx="55">
                  <c:v>492.51650420228714</c:v>
                </c:pt>
                <c:pt idx="56">
                  <c:v>499.76252504587444</c:v>
                </c:pt>
                <c:pt idx="57">
                  <c:v>507.00854588946174</c:v>
                </c:pt>
                <c:pt idx="58">
                  <c:v>514.25456673304905</c:v>
                </c:pt>
                <c:pt idx="59">
                  <c:v>521.50058757663635</c:v>
                </c:pt>
                <c:pt idx="60">
                  <c:v>528.74660842022377</c:v>
                </c:pt>
                <c:pt idx="61">
                  <c:v>535.99262926381107</c:v>
                </c:pt>
                <c:pt idx="62">
                  <c:v>543.23865010739837</c:v>
                </c:pt>
                <c:pt idx="63">
                  <c:v>550.48467095098567</c:v>
                </c:pt>
                <c:pt idx="64">
                  <c:v>557.73069179457298</c:v>
                </c:pt>
                <c:pt idx="65">
                  <c:v>564.97671263816028</c:v>
                </c:pt>
                <c:pt idx="66">
                  <c:v>572.22273348174758</c:v>
                </c:pt>
                <c:pt idx="67">
                  <c:v>579.46875432533488</c:v>
                </c:pt>
                <c:pt idx="68">
                  <c:v>586.71477516892219</c:v>
                </c:pt>
                <c:pt idx="69">
                  <c:v>593.96079601250949</c:v>
                </c:pt>
              </c:numCache>
            </c:numRef>
          </c:xVal>
          <c:yVal>
            <c:numRef>
              <c:f>XLSTAT_20231114_110833_1_HID!ydata2</c:f>
              <c:numCache>
                <c:formatCode>General</c:formatCode>
                <c:ptCount val="70"/>
                <c:pt idx="0">
                  <c:v>257.93125027092759</c:v>
                </c:pt>
                <c:pt idx="1">
                  <c:v>264.95412151818562</c:v>
                </c:pt>
                <c:pt idx="2">
                  <c:v>271.98565086998508</c:v>
                </c:pt>
                <c:pt idx="3">
                  <c:v>279.02587244259178</c:v>
                </c:pt>
                <c:pt idx="4">
                  <c:v>286.07481913840724</c:v>
                </c:pt>
                <c:pt idx="5">
                  <c:v>293.13252262071546</c:v>
                </c:pt>
                <c:pt idx="6">
                  <c:v>300.19901328917439</c:v>
                </c:pt>
                <c:pt idx="7">
                  <c:v>307.27432025609443</c:v>
                </c:pt>
                <c:pt idx="8">
                  <c:v>314.3584713235465</c:v>
                </c:pt>
                <c:pt idx="9">
                  <c:v>321.45149296133957</c:v>
                </c:pt>
                <c:pt idx="10">
                  <c:v>328.55341028590783</c:v>
                </c:pt>
                <c:pt idx="11">
                  <c:v>335.66424704014446</c:v>
                </c:pt>
                <c:pt idx="12">
                  <c:v>342.784025574221</c:v>
                </c:pt>
                <c:pt idx="13">
                  <c:v>349.91276682742551</c:v>
                </c:pt>
                <c:pt idx="14">
                  <c:v>357.05049031105546</c:v>
                </c:pt>
                <c:pt idx="15">
                  <c:v>364.19721409239526</c:v>
                </c:pt>
                <c:pt idx="16">
                  <c:v>371.35295477981094</c:v>
                </c:pt>
                <c:pt idx="17">
                  <c:v>378.51772750898863</c:v>
                </c:pt>
                <c:pt idx="18">
                  <c:v>385.69154593034386</c:v>
                </c:pt>
                <c:pt idx="19">
                  <c:v>392.87442219762653</c:v>
                </c:pt>
                <c:pt idx="20">
                  <c:v>400.06636695774193</c:v>
                </c:pt>
                <c:pt idx="21">
                  <c:v>407.26738934180975</c:v>
                </c:pt>
                <c:pt idx="22">
                  <c:v>414.47749695747677</c:v>
                </c:pt>
                <c:pt idx="23">
                  <c:v>421.69669588249917</c:v>
                </c:pt>
                <c:pt idx="24">
                  <c:v>428.92499065960658</c:v>
                </c:pt>
                <c:pt idx="25">
                  <c:v>436.16238429265877</c:v>
                </c:pt>
                <c:pt idx="26">
                  <c:v>443.4088782441018</c:v>
                </c:pt>
                <c:pt idx="27">
                  <c:v>450.66447243372829</c:v>
                </c:pt>
                <c:pt idx="28">
                  <c:v>457.9291652387459</c:v>
                </c:pt>
                <c:pt idx="29">
                  <c:v>465.20295349515209</c:v>
                </c:pt>
                <c:pt idx="30">
                  <c:v>472.48583250041372</c:v>
                </c:pt>
                <c:pt idx="31">
                  <c:v>479.77779601744504</c:v>
                </c:pt>
                <c:pt idx="32">
                  <c:v>487.07883627987758</c:v>
                </c:pt>
                <c:pt idx="33">
                  <c:v>494.38894399861005</c:v>
                </c:pt>
                <c:pt idx="34">
                  <c:v>501.70810836962727</c:v>
                </c:pt>
                <c:pt idx="35">
                  <c:v>509.03631708307057</c:v>
                </c:pt>
                <c:pt idx="36">
                  <c:v>516.37355633354377</c:v>
                </c:pt>
                <c:pt idx="37">
                  <c:v>523.71981083163439</c:v>
                </c:pt>
                <c:pt idx="38">
                  <c:v>531.07506381662631</c:v>
                </c:pt>
                <c:pt idx="39">
                  <c:v>538.43929707038217</c:v>
                </c:pt>
                <c:pt idx="40">
                  <c:v>545.81249093236613</c:v>
                </c:pt>
                <c:pt idx="41">
                  <c:v>553.19462431578006</c:v>
                </c:pt>
                <c:pt idx="42">
                  <c:v>560.58567472478251</c:v>
                </c:pt>
                <c:pt idx="43">
                  <c:v>567.98561827275739</c:v>
                </c:pt>
                <c:pt idx="44">
                  <c:v>575.39442970159973</c:v>
                </c:pt>
                <c:pt idx="45">
                  <c:v>582.81208240198077</c:v>
                </c:pt>
                <c:pt idx="46">
                  <c:v>590.2385484345582</c:v>
                </c:pt>
                <c:pt idx="47">
                  <c:v>597.6737985520906</c:v>
                </c:pt>
                <c:pt idx="48">
                  <c:v>605.11780222241759</c:v>
                </c:pt>
                <c:pt idx="49">
                  <c:v>612.5705276522649</c:v>
                </c:pt>
                <c:pt idx="50">
                  <c:v>620.03194181183198</c:v>
                </c:pt>
                <c:pt idx="51">
                  <c:v>627.50201046012148</c:v>
                </c:pt>
                <c:pt idx="52">
                  <c:v>634.98069817096393</c:v>
                </c:pt>
                <c:pt idx="53">
                  <c:v>642.46796835969656</c:v>
                </c:pt>
                <c:pt idx="54">
                  <c:v>649.96378331045128</c:v>
                </c:pt>
                <c:pt idx="55">
                  <c:v>657.4681042040055</c:v>
                </c:pt>
                <c:pt idx="56">
                  <c:v>664.98089114615323</c:v>
                </c:pt>
                <c:pt idx="57">
                  <c:v>672.50210319654889</c:v>
                </c:pt>
                <c:pt idx="58">
                  <c:v>680.03169839798045</c:v>
                </c:pt>
                <c:pt idx="59">
                  <c:v>687.56963380602679</c:v>
                </c:pt>
                <c:pt idx="60">
                  <c:v>695.11586551905305</c:v>
                </c:pt>
                <c:pt idx="61">
                  <c:v>702.67034870850114</c:v>
                </c:pt>
                <c:pt idx="62">
                  <c:v>710.23303764943171</c:v>
                </c:pt>
                <c:pt idx="63">
                  <c:v>717.80388575127188</c:v>
                </c:pt>
                <c:pt idx="64">
                  <c:v>725.38284558872897</c:v>
                </c:pt>
                <c:pt idx="65">
                  <c:v>732.96986893282576</c:v>
                </c:pt>
                <c:pt idx="66">
                  <c:v>740.56490678201703</c:v>
                </c:pt>
                <c:pt idx="67">
                  <c:v>748.16790939334805</c:v>
                </c:pt>
                <c:pt idx="68">
                  <c:v>755.77882631361319</c:v>
                </c:pt>
                <c:pt idx="69">
                  <c:v>763.3976064104786</c:v>
                </c:pt>
              </c:numCache>
            </c:numRef>
          </c:yVal>
          <c:smooth val="1"/>
          <c:extLst>
            <c:ext xmlns:c16="http://schemas.microsoft.com/office/drawing/2014/chart" uri="{C3380CC4-5D6E-409C-BE32-E72D297353CC}">
              <c16:uniqueId val="{00000003-D1AD-1F4B-8425-2FBA7834EBC5}"/>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D1AD-1F4B-8425-2FBA7834EBC5}"/>
            </c:ext>
          </c:extLst>
        </c:ser>
        <c:dLbls>
          <c:showLegendKey val="0"/>
          <c:showVal val="0"/>
          <c:showCatName val="0"/>
          <c:showSerName val="0"/>
          <c:showPercent val="0"/>
          <c:showBubbleSize val="0"/>
        </c:dLbls>
        <c:axId val="2120530464"/>
        <c:axId val="2120532192"/>
      </c:scatterChart>
      <c:valAx>
        <c:axId val="2120530464"/>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120532192"/>
        <c:crosses val="autoZero"/>
        <c:crossBetween val="midCat"/>
      </c:valAx>
      <c:valAx>
        <c:axId val="2120532192"/>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2053046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4'!$D$120:$D$339</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'Q3-Model 4'!$G$120:$G$339</c:f>
              <c:numCache>
                <c:formatCode>0.000</c:formatCode>
                <c:ptCount val="220"/>
                <c:pt idx="0">
                  <c:v>0.10729178684499237</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B7A4-924D-902C-99C7FF9498D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-0.96475325607204132</c:v>
              </c:pt>
            </c:numLit>
          </c:yVal>
          <c:smooth val="0"/>
          <c:extLst>
            <c:ext xmlns:c16="http://schemas.microsoft.com/office/drawing/2014/chart" uri="{C3380CC4-5D6E-409C-BE32-E72D297353CC}">
              <c16:uniqueId val="{00000001-B7A4-924D-902C-99C7FF9498D4}"/>
            </c:ext>
          </c:extLst>
        </c:ser>
        <c:dLbls>
          <c:showLegendKey val="0"/>
          <c:showVal val="0"/>
          <c:showCatName val="0"/>
          <c:showSerName val="0"/>
          <c:showPercent val="0"/>
          <c:showBubbleSize val="0"/>
        </c:dLbls>
        <c:axId val="712523135"/>
        <c:axId val="712469775"/>
      </c:scatterChart>
      <c:valAx>
        <c:axId val="712523135"/>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712469775"/>
        <c:crosses val="autoZero"/>
        <c:crossBetween val="midCat"/>
      </c:valAx>
      <c:valAx>
        <c:axId val="712469775"/>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71252313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'Q3-Model 1'!$B$108:$B$327</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'Q3-Model 1'!$G$108:$G$327</c:f>
              <c:numCache>
                <c:formatCode>0.000</c:formatCode>
                <c:ptCount val="220"/>
                <c:pt idx="0">
                  <c:v>8.3807641864099475E-2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val>
          <c:extLst>
            <c:ext xmlns:c16="http://schemas.microsoft.com/office/drawing/2014/chart" uri="{C3380CC4-5D6E-409C-BE32-E72D297353CC}">
              <c16:uniqueId val="{00000000-5381-A645-8801-8D4BFA01562D}"/>
            </c:ext>
          </c:extLst>
        </c:ser>
        <c:dLbls>
          <c:showLegendKey val="0"/>
          <c:showVal val="0"/>
          <c:showCatName val="0"/>
          <c:showSerName val="0"/>
          <c:showPercent val="0"/>
          <c:showBubbleSize val="0"/>
        </c:dLbls>
        <c:gapWidth val="60"/>
        <c:overlap val="-30"/>
        <c:axId val="2048555856"/>
        <c:axId val="2048179104"/>
      </c:barChart>
      <c:catAx>
        <c:axId val="2048555856"/>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2048179104"/>
        <c:crosses val="autoZero"/>
        <c:auto val="1"/>
        <c:lblAlgn val="ctr"/>
        <c:lblOffset val="100"/>
        <c:noMultiLvlLbl val="0"/>
      </c:catAx>
      <c:valAx>
        <c:axId val="2048179104"/>
        <c:scaling>
          <c:orientation val="minMax"/>
          <c:max val="7"/>
          <c:min val="-7"/>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4855585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CBE1-854C-BA08-2990E11850F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CBE1-854C-BA08-2990E11850F5}"/>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CBE1-854C-BA08-2990E11850F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0.10711001707298712</c:v>
                </c:pt>
                <c:pt idx="1">
                  <c:v>0.10704730585419064</c:v>
                </c:pt>
                <c:pt idx="2">
                  <c:v>0.10706891598526597</c:v>
                </c:pt>
              </c:numLit>
            </c:plus>
            <c:minus>
              <c:numLit>
                <c:formatCode>General</c:formatCode>
                <c:ptCount val="3"/>
                <c:pt idx="0">
                  <c:v>0.10711001707298712</c:v>
                </c:pt>
                <c:pt idx="1">
                  <c:v>0.10704730585419064</c:v>
                </c:pt>
                <c:pt idx="2">
                  <c:v>0.10706891598526597</c:v>
                </c:pt>
              </c:numLit>
            </c:minus>
          </c:errBars>
          <c:cat>
            <c:strRef>
              <c:f>'Combined-Linear regression'!$B$76:$B$78</c:f>
              <c:strCache>
                <c:ptCount val="3"/>
                <c:pt idx="0">
                  <c:v>Average Retail Price</c:v>
                </c:pt>
                <c:pt idx="1">
                  <c:v>Demo</c:v>
                </c:pt>
                <c:pt idx="2">
                  <c:v>Demo1-3</c:v>
                </c:pt>
              </c:strCache>
            </c:strRef>
          </c:cat>
          <c:val>
            <c:numRef>
              <c:f>'Combined-Linear regression'!$C$76:$C$78</c:f>
              <c:numCache>
                <c:formatCode>0.000</c:formatCode>
                <c:ptCount val="3"/>
                <c:pt idx="0">
                  <c:v>-0.24983866708919583</c:v>
                </c:pt>
                <c:pt idx="1">
                  <c:v>0.39526855636044411</c:v>
                </c:pt>
                <c:pt idx="2">
                  <c:v>0.37032515669313337</c:v>
                </c:pt>
              </c:numCache>
            </c:numRef>
          </c:val>
          <c:extLst>
            <c:ext xmlns:c16="http://schemas.microsoft.com/office/drawing/2014/chart" uri="{C3380CC4-5D6E-409C-BE32-E72D297353CC}">
              <c16:uniqueId val="{00000000-CBE1-854C-BA08-2990E11850F5}"/>
            </c:ext>
          </c:extLst>
        </c:ser>
        <c:dLbls>
          <c:showLegendKey val="0"/>
          <c:showVal val="0"/>
          <c:showCatName val="0"/>
          <c:showSerName val="0"/>
          <c:showPercent val="0"/>
          <c:showBubbleSize val="0"/>
        </c:dLbls>
        <c:gapWidth val="60"/>
        <c:overlap val="-30"/>
        <c:axId val="66343199"/>
        <c:axId val="66263119"/>
      </c:barChart>
      <c:catAx>
        <c:axId val="66343199"/>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66263119"/>
        <c:crosses val="autoZero"/>
        <c:auto val="1"/>
        <c:lblAlgn val="ctr"/>
        <c:lblOffset val="100"/>
        <c:noMultiLvlLbl val="0"/>
      </c:catAx>
      <c:valAx>
        <c:axId val="66263119"/>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634319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'Combined-Linear regression'!$D$104:$D$323</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'Combined-Linear regression'!$G$104:$G$323</c:f>
              <c:numCache>
                <c:formatCode>0.000</c:formatCode>
                <c:ptCount val="220"/>
                <c:pt idx="0">
                  <c:v>0.34556693915532061</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A93C-2A41-82ED-CDC428959CFD}"/>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-0.76575774251750972</c:v>
              </c:pt>
            </c:numLit>
          </c:yVal>
          <c:smooth val="0"/>
          <c:extLst>
            <c:ext xmlns:c16="http://schemas.microsoft.com/office/drawing/2014/chart" uri="{C3380CC4-5D6E-409C-BE32-E72D297353CC}">
              <c16:uniqueId val="{00000001-A93C-2A41-82ED-CDC428959CFD}"/>
            </c:ext>
          </c:extLst>
        </c:ser>
        <c:dLbls>
          <c:showLegendKey val="0"/>
          <c:showVal val="0"/>
          <c:showCatName val="0"/>
          <c:showSerName val="0"/>
          <c:showPercent val="0"/>
          <c:showBubbleSize val="0"/>
        </c:dLbls>
        <c:axId val="66610559"/>
        <c:axId val="66399343"/>
      </c:scatterChart>
      <c:valAx>
        <c:axId val="66610559"/>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66399343"/>
        <c:crosses val="autoZero"/>
        <c:crossBetween val="midCat"/>
      </c:valAx>
      <c:valAx>
        <c:axId val="66399343"/>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661055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'Combined-Linear regression'!$E$104:$E$323</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'Combined-Linear regression'!$G$104:$G$323</c:f>
              <c:numCache>
                <c:formatCode>0.000</c:formatCode>
                <c:ptCount val="220"/>
                <c:pt idx="0">
                  <c:v>0.34556693915532061</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724F-D740-AD1C-0DF66785C14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-0.76575774251750972</c:v>
              </c:pt>
            </c:numLit>
          </c:yVal>
          <c:smooth val="0"/>
          <c:extLst>
            <c:ext xmlns:c16="http://schemas.microsoft.com/office/drawing/2014/chart" uri="{C3380CC4-5D6E-409C-BE32-E72D297353CC}">
              <c16:uniqueId val="{00000001-724F-D740-AD1C-0DF66785C14F}"/>
            </c:ext>
          </c:extLst>
        </c:ser>
        <c:dLbls>
          <c:showLegendKey val="0"/>
          <c:showVal val="0"/>
          <c:showCatName val="0"/>
          <c:showSerName val="0"/>
          <c:showPercent val="0"/>
          <c:showBubbleSize val="0"/>
        </c:dLbls>
        <c:axId val="2133450608"/>
        <c:axId val="2132957264"/>
      </c:scatterChart>
      <c:valAx>
        <c:axId val="2133450608"/>
        <c:scaling>
          <c:orientation val="minMax"/>
          <c:max val="5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132957264"/>
        <c:crosses val="autoZero"/>
        <c:crossBetween val="midCat"/>
      </c:valAx>
      <c:valAx>
        <c:axId val="2132957264"/>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3345060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'Combined-Linear regression'!$E$104:$E$323</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'Combined-Linear regression'!$D$104:$D$323</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ABDD-994B-B03E-AB1607D10B5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314.50582438280878</c:v>
              </c:pt>
            </c:numLit>
          </c:yVal>
          <c:smooth val="0"/>
          <c:extLst>
            <c:ext xmlns:c16="http://schemas.microsoft.com/office/drawing/2014/chart" uri="{C3380CC4-5D6E-409C-BE32-E72D297353CC}">
              <c16:uniqueId val="{00000001-ABDD-994B-B03E-AB1607D10B54}"/>
            </c:ext>
          </c:extLst>
        </c:ser>
        <c:ser>
          <c:idx val="2"/>
          <c:order val="2"/>
          <c:tx>
            <c:v/>
          </c:tx>
          <c:spPr>
            <a:ln w="6350">
              <a:solidFill>
                <a:srgbClr val="989898"/>
              </a:solidFill>
              <a:prstDash val="solid"/>
            </a:ln>
            <a:effectLst/>
          </c:spPr>
          <c:marker>
            <c:symbol val="none"/>
          </c:marker>
          <c:xVal>
            <c:numRef>
              <c:f>XLSTAT_20231112_154752_1_HID!xdata1</c:f>
              <c:numCache>
                <c:formatCode>General</c:formatCode>
                <c:ptCount val="70"/>
                <c:pt idx="0">
                  <c:v>132.77927863267399</c:v>
                </c:pt>
                <c:pt idx="1">
                  <c:v>139.34351132597135</c:v>
                </c:pt>
                <c:pt idx="2">
                  <c:v>145.9077440192687</c:v>
                </c:pt>
                <c:pt idx="3">
                  <c:v>152.47197671256606</c:v>
                </c:pt>
                <c:pt idx="4">
                  <c:v>159.03620940586342</c:v>
                </c:pt>
                <c:pt idx="5">
                  <c:v>165.60044209916077</c:v>
                </c:pt>
                <c:pt idx="6">
                  <c:v>172.16467479245816</c:v>
                </c:pt>
                <c:pt idx="7">
                  <c:v>178.72890748575551</c:v>
                </c:pt>
                <c:pt idx="8">
                  <c:v>185.29314017905287</c:v>
                </c:pt>
                <c:pt idx="9">
                  <c:v>191.85737287235023</c:v>
                </c:pt>
                <c:pt idx="10">
                  <c:v>198.42160556564758</c:v>
                </c:pt>
                <c:pt idx="11">
                  <c:v>204.98583825894497</c:v>
                </c:pt>
                <c:pt idx="12">
                  <c:v>211.55007095224232</c:v>
                </c:pt>
                <c:pt idx="13">
                  <c:v>218.11430364553968</c:v>
                </c:pt>
                <c:pt idx="14">
                  <c:v>224.67853633883703</c:v>
                </c:pt>
                <c:pt idx="15">
                  <c:v>231.24276903213439</c:v>
                </c:pt>
                <c:pt idx="16">
                  <c:v>237.80700172543175</c:v>
                </c:pt>
                <c:pt idx="17">
                  <c:v>244.3712344187291</c:v>
                </c:pt>
                <c:pt idx="18">
                  <c:v>250.93546711202646</c:v>
                </c:pt>
                <c:pt idx="19">
                  <c:v>257.49969980532381</c:v>
                </c:pt>
                <c:pt idx="20">
                  <c:v>264.06393249862117</c:v>
                </c:pt>
                <c:pt idx="21">
                  <c:v>270.62816519191858</c:v>
                </c:pt>
                <c:pt idx="22">
                  <c:v>277.19239788521588</c:v>
                </c:pt>
                <c:pt idx="23">
                  <c:v>283.7566305785133</c:v>
                </c:pt>
                <c:pt idx="24">
                  <c:v>290.32086327181059</c:v>
                </c:pt>
                <c:pt idx="25">
                  <c:v>296.88509596510801</c:v>
                </c:pt>
                <c:pt idx="26">
                  <c:v>303.44932865840531</c:v>
                </c:pt>
                <c:pt idx="27">
                  <c:v>310.01356135170272</c:v>
                </c:pt>
                <c:pt idx="28">
                  <c:v>316.57779404500008</c:v>
                </c:pt>
                <c:pt idx="29">
                  <c:v>323.14202673829743</c:v>
                </c:pt>
                <c:pt idx="30">
                  <c:v>329.70625943159479</c:v>
                </c:pt>
                <c:pt idx="31">
                  <c:v>336.27049212489214</c:v>
                </c:pt>
                <c:pt idx="32">
                  <c:v>342.8347248181895</c:v>
                </c:pt>
                <c:pt idx="33">
                  <c:v>349.39895751148686</c:v>
                </c:pt>
                <c:pt idx="34">
                  <c:v>355.96319020478421</c:v>
                </c:pt>
                <c:pt idx="35">
                  <c:v>362.52742289808157</c:v>
                </c:pt>
                <c:pt idx="36">
                  <c:v>369.09165559137892</c:v>
                </c:pt>
                <c:pt idx="37">
                  <c:v>375.65588828467628</c:v>
                </c:pt>
                <c:pt idx="38">
                  <c:v>382.22012097797369</c:v>
                </c:pt>
                <c:pt idx="39">
                  <c:v>388.78435367127099</c:v>
                </c:pt>
                <c:pt idx="40">
                  <c:v>395.34858636456835</c:v>
                </c:pt>
                <c:pt idx="41">
                  <c:v>401.91281905786576</c:v>
                </c:pt>
                <c:pt idx="42">
                  <c:v>408.47705175116312</c:v>
                </c:pt>
                <c:pt idx="43">
                  <c:v>415.04128444446047</c:v>
                </c:pt>
                <c:pt idx="44">
                  <c:v>421.60551713775783</c:v>
                </c:pt>
                <c:pt idx="45">
                  <c:v>428.16974983105519</c:v>
                </c:pt>
                <c:pt idx="46">
                  <c:v>434.73398252435254</c:v>
                </c:pt>
                <c:pt idx="47">
                  <c:v>441.2982152176499</c:v>
                </c:pt>
                <c:pt idx="48">
                  <c:v>447.86244791094725</c:v>
                </c:pt>
                <c:pt idx="49">
                  <c:v>454.42668060424461</c:v>
                </c:pt>
                <c:pt idx="50">
                  <c:v>460.99091329754197</c:v>
                </c:pt>
                <c:pt idx="51">
                  <c:v>467.55514599083932</c:v>
                </c:pt>
                <c:pt idx="52">
                  <c:v>474.11937868413668</c:v>
                </c:pt>
                <c:pt idx="53">
                  <c:v>480.68361137743403</c:v>
                </c:pt>
                <c:pt idx="54">
                  <c:v>487.24784407073139</c:v>
                </c:pt>
                <c:pt idx="55">
                  <c:v>493.81207676402875</c:v>
                </c:pt>
                <c:pt idx="56">
                  <c:v>500.37630945732616</c:v>
                </c:pt>
                <c:pt idx="57">
                  <c:v>506.94054215062351</c:v>
                </c:pt>
                <c:pt idx="58">
                  <c:v>513.50477484392081</c:v>
                </c:pt>
                <c:pt idx="59">
                  <c:v>520.06900753721823</c:v>
                </c:pt>
                <c:pt idx="60">
                  <c:v>526.63324023051564</c:v>
                </c:pt>
                <c:pt idx="61">
                  <c:v>533.19747292381294</c:v>
                </c:pt>
                <c:pt idx="62">
                  <c:v>539.76170561711024</c:v>
                </c:pt>
                <c:pt idx="63">
                  <c:v>546.32593831040765</c:v>
                </c:pt>
                <c:pt idx="64">
                  <c:v>552.89017100370506</c:v>
                </c:pt>
                <c:pt idx="65">
                  <c:v>559.45440369700236</c:v>
                </c:pt>
                <c:pt idx="66">
                  <c:v>566.01863639029966</c:v>
                </c:pt>
                <c:pt idx="67">
                  <c:v>572.58286908359707</c:v>
                </c:pt>
                <c:pt idx="68">
                  <c:v>579.14710177689449</c:v>
                </c:pt>
                <c:pt idx="69">
                  <c:v>585.71133447019179</c:v>
                </c:pt>
              </c:numCache>
            </c:numRef>
          </c:xVal>
          <c:yVal>
            <c:numRef>
              <c:f>XLSTAT_20231112_154752_1_HID!ydata1</c:f>
              <c:numCache>
                <c:formatCode>General</c:formatCode>
                <c:ptCount val="70"/>
                <c:pt idx="0">
                  <c:v>-33.681077865368763</c:v>
                </c:pt>
                <c:pt idx="1">
                  <c:v>-26.940346477862136</c:v>
                </c:pt>
                <c:pt idx="2">
                  <c:v>-20.207580946857547</c:v>
                </c:pt>
                <c:pt idx="3">
                  <c:v>-13.482805541167494</c:v>
                </c:pt>
                <c:pt idx="4">
                  <c:v>-6.7660434707868831</c:v>
                </c:pt>
                <c:pt idx="5">
                  <c:v>-5.7316870551971988E-2</c:v>
                </c:pt>
                <c:pt idx="6">
                  <c:v>6.6433532155434705</c:v>
                </c:pt>
                <c:pt idx="7">
                  <c:v>13.335946849350194</c:v>
                </c:pt>
                <c:pt idx="8">
                  <c:v>20.02044521285822</c:v>
                </c:pt>
                <c:pt idx="9">
                  <c:v>26.696830621762047</c:v>
                </c:pt>
                <c:pt idx="10">
                  <c:v>33.365086538273204</c:v>
                </c:pt>
                <c:pt idx="11">
                  <c:v>40.025197583158786</c:v>
                </c:pt>
                <c:pt idx="12">
                  <c:v>46.677149546985817</c:v>
                </c:pt>
                <c:pt idx="13">
                  <c:v>53.320929400553382</c:v>
                </c:pt>
                <c:pt idx="14">
                  <c:v>59.956525304493113</c:v>
                </c:pt>
                <c:pt idx="15">
                  <c:v>66.583926618023185</c:v>
                </c:pt>
                <c:pt idx="16">
                  <c:v>73.203123906840005</c:v>
                </c:pt>
                <c:pt idx="17">
                  <c:v>79.814108950134369</c:v>
                </c:pt>
                <c:pt idx="18">
                  <c:v>86.416874746719714</c:v>
                </c:pt>
                <c:pt idx="19">
                  <c:v>93.011415520262091</c:v>
                </c:pt>
                <c:pt idx="20">
                  <c:v>99.597726723602477</c:v>
                </c:pt>
                <c:pt idx="21">
                  <c:v>106.17580504216434</c:v>
                </c:pt>
                <c:pt idx="22">
                  <c:v>112.74564839643958</c:v>
                </c:pt>
                <c:pt idx="23">
                  <c:v>119.30725594355036</c:v>
                </c:pt>
                <c:pt idx="24">
                  <c:v>125.86062807788105</c:v>
                </c:pt>
                <c:pt idx="25">
                  <c:v>132.4057664307831</c:v>
                </c:pt>
                <c:pt idx="26">
                  <c:v>138.94267386934933</c:v>
                </c:pt>
                <c:pt idx="27">
                  <c:v>145.47135449426318</c:v>
                </c:pt>
                <c:pt idx="28">
                  <c:v>151.99181363672415</c:v>
                </c:pt>
                <c:pt idx="29">
                  <c:v>158.50405785445659</c:v>
                </c:pt>
                <c:pt idx="30">
                  <c:v>165.00809492680779</c:v>
                </c:pt>
                <c:pt idx="31">
                  <c:v>171.50393384894409</c:v>
                </c:pt>
                <c:pt idx="32">
                  <c:v>177.99158482515523</c:v>
                </c:pt>
                <c:pt idx="33">
                  <c:v>184.47105926127884</c:v>
                </c:pt>
                <c:pt idx="34">
                  <c:v>190.94236975625708</c:v>
                </c:pt>
                <c:pt idx="35">
                  <c:v>197.40553009284125</c:v>
                </c:pt>
                <c:pt idx="36">
                  <c:v>203.86055522745923</c:v>
                </c:pt>
                <c:pt idx="37">
                  <c:v>210.30746127926352</c:v>
                </c:pt>
                <c:pt idx="38">
                  <c:v>216.74626551837815</c:v>
                </c:pt>
                <c:pt idx="39">
                  <c:v>223.17698635336427</c:v>
                </c:pt>
                <c:pt idx="40">
                  <c:v>229.59964331792551</c:v>
                </c:pt>
                <c:pt idx="41">
                  <c:v>236.01425705687495</c:v>
                </c:pt>
                <c:pt idx="42">
                  <c:v>242.42084931138638</c:v>
                </c:pt>
                <c:pt idx="43">
                  <c:v>248.8194429035552</c:v>
                </c:pt>
                <c:pt idx="44">
                  <c:v>255.2100617202924</c:v>
                </c:pt>
                <c:pt idx="45">
                  <c:v>261.59273069657854</c:v>
                </c:pt>
                <c:pt idx="46">
                  <c:v>267.96747579810358</c:v>
                </c:pt>
                <c:pt idx="47">
                  <c:v>274.33432400332026</c:v>
                </c:pt>
                <c:pt idx="48">
                  <c:v>280.69330328493947</c:v>
                </c:pt>
                <c:pt idx="49">
                  <c:v>287.04444259089411</c:v>
                </c:pt>
                <c:pt idx="50">
                  <c:v>293.38777182480311</c:v>
                </c:pt>
                <c:pt idx="51">
                  <c:v>299.72332182596261</c:v>
                </c:pt>
                <c:pt idx="52">
                  <c:v>306.05112434889509</c:v>
                </c:pt>
                <c:pt idx="53">
                  <c:v>312.37121204248609</c:v>
                </c:pt>
                <c:pt idx="54">
                  <c:v>318.68361842873844</c:v>
                </c:pt>
                <c:pt idx="55">
                  <c:v>324.98837788117459</c:v>
                </c:pt>
                <c:pt idx="56">
                  <c:v>331.28552560291649</c:v>
                </c:pt>
                <c:pt idx="57">
                  <c:v>337.57509760447363</c:v>
                </c:pt>
                <c:pt idx="58">
                  <c:v>343.85713068126995</c:v>
                </c:pt>
                <c:pt idx="59">
                  <c:v>350.13166239093778</c:v>
                </c:pt>
                <c:pt idx="60">
                  <c:v>356.39873103040998</c:v>
                </c:pt>
                <c:pt idx="61">
                  <c:v>362.65837561283888</c:v>
                </c:pt>
                <c:pt idx="62">
                  <c:v>368.910635844372</c:v>
                </c:pt>
                <c:pt idx="63">
                  <c:v>375.15555210081112</c:v>
                </c:pt>
                <c:pt idx="64">
                  <c:v>381.39316540418451</c:v>
                </c:pt>
                <c:pt idx="65">
                  <c:v>387.62351739925987</c:v>
                </c:pt>
                <c:pt idx="66">
                  <c:v>393.84665033002432</c:v>
                </c:pt>
                <c:pt idx="67">
                  <c:v>400.06260701615838</c:v>
                </c:pt>
                <c:pt idx="68">
                  <c:v>406.27143082952841</c:v>
                </c:pt>
                <c:pt idx="69">
                  <c:v>412.47316567072517</c:v>
                </c:pt>
              </c:numCache>
            </c:numRef>
          </c:yVal>
          <c:smooth val="1"/>
          <c:extLst>
            <c:ext xmlns:c16="http://schemas.microsoft.com/office/drawing/2014/chart" uri="{C3380CC4-5D6E-409C-BE32-E72D297353CC}">
              <c16:uniqueId val="{00000002-ABDD-994B-B03E-AB1607D10B54}"/>
            </c:ext>
          </c:extLst>
        </c:ser>
        <c:ser>
          <c:idx val="3"/>
          <c:order val="3"/>
          <c:tx>
            <c:v/>
          </c:tx>
          <c:spPr>
            <a:ln w="6350">
              <a:solidFill>
                <a:srgbClr val="989898"/>
              </a:solidFill>
              <a:prstDash val="solid"/>
            </a:ln>
            <a:effectLst/>
          </c:spPr>
          <c:marker>
            <c:symbol val="none"/>
          </c:marker>
          <c:xVal>
            <c:numRef>
              <c:f>XLSTAT_20231112_154752_1_HID!xdata2</c:f>
              <c:numCache>
                <c:formatCode>General</c:formatCode>
                <c:ptCount val="70"/>
                <c:pt idx="0">
                  <c:v>117.156145985908</c:v>
                </c:pt>
                <c:pt idx="1">
                  <c:v>123.94680089147732</c:v>
                </c:pt>
                <c:pt idx="2">
                  <c:v>130.73745579704664</c:v>
                </c:pt>
                <c:pt idx="3">
                  <c:v>137.52811070261595</c:v>
                </c:pt>
                <c:pt idx="4">
                  <c:v>144.31876560818529</c:v>
                </c:pt>
                <c:pt idx="5">
                  <c:v>151.1094205137546</c:v>
                </c:pt>
                <c:pt idx="6">
                  <c:v>157.90007541932391</c:v>
                </c:pt>
                <c:pt idx="7">
                  <c:v>164.69073032489325</c:v>
                </c:pt>
                <c:pt idx="8">
                  <c:v>171.48138523046256</c:v>
                </c:pt>
                <c:pt idx="9">
                  <c:v>178.27204013603188</c:v>
                </c:pt>
                <c:pt idx="10">
                  <c:v>185.06269504160122</c:v>
                </c:pt>
                <c:pt idx="11">
                  <c:v>191.8533499471705</c:v>
                </c:pt>
                <c:pt idx="12">
                  <c:v>198.64400485273984</c:v>
                </c:pt>
                <c:pt idx="13">
                  <c:v>205.43465975830915</c:v>
                </c:pt>
                <c:pt idx="14">
                  <c:v>212.22531466387846</c:v>
                </c:pt>
                <c:pt idx="15">
                  <c:v>219.0159695694478</c:v>
                </c:pt>
                <c:pt idx="16">
                  <c:v>225.80662447501712</c:v>
                </c:pt>
                <c:pt idx="17">
                  <c:v>232.59727938058643</c:v>
                </c:pt>
                <c:pt idx="18">
                  <c:v>239.38793428615577</c:v>
                </c:pt>
                <c:pt idx="19">
                  <c:v>246.17858919172505</c:v>
                </c:pt>
                <c:pt idx="20">
                  <c:v>252.96924409729439</c:v>
                </c:pt>
                <c:pt idx="21">
                  <c:v>259.75989900286373</c:v>
                </c:pt>
                <c:pt idx="22">
                  <c:v>266.55055390843302</c:v>
                </c:pt>
                <c:pt idx="23">
                  <c:v>273.34120881400236</c:v>
                </c:pt>
                <c:pt idx="24">
                  <c:v>280.1318637195717</c:v>
                </c:pt>
                <c:pt idx="25">
                  <c:v>286.92251862514098</c:v>
                </c:pt>
                <c:pt idx="26">
                  <c:v>293.71317353071032</c:v>
                </c:pt>
                <c:pt idx="27">
                  <c:v>300.50382843627966</c:v>
                </c:pt>
                <c:pt idx="28">
                  <c:v>307.29448334184895</c:v>
                </c:pt>
                <c:pt idx="29">
                  <c:v>314.08513824741829</c:v>
                </c:pt>
                <c:pt idx="30">
                  <c:v>320.87579315298757</c:v>
                </c:pt>
                <c:pt idx="31">
                  <c:v>327.66644805855691</c:v>
                </c:pt>
                <c:pt idx="32">
                  <c:v>334.45710296412625</c:v>
                </c:pt>
                <c:pt idx="33">
                  <c:v>341.24775786969553</c:v>
                </c:pt>
                <c:pt idx="34">
                  <c:v>348.03841277526487</c:v>
                </c:pt>
                <c:pt idx="35">
                  <c:v>354.82906768083421</c:v>
                </c:pt>
                <c:pt idx="36">
                  <c:v>361.6197225864035</c:v>
                </c:pt>
                <c:pt idx="37">
                  <c:v>368.41037749197284</c:v>
                </c:pt>
                <c:pt idx="38">
                  <c:v>375.20103239754212</c:v>
                </c:pt>
                <c:pt idx="39">
                  <c:v>381.99168730311146</c:v>
                </c:pt>
                <c:pt idx="40">
                  <c:v>388.7823422086808</c:v>
                </c:pt>
                <c:pt idx="41">
                  <c:v>395.57299711425009</c:v>
                </c:pt>
                <c:pt idx="42">
                  <c:v>402.36365201981943</c:v>
                </c:pt>
                <c:pt idx="43">
                  <c:v>409.15430692538877</c:v>
                </c:pt>
                <c:pt idx="44">
                  <c:v>415.94496183095805</c:v>
                </c:pt>
                <c:pt idx="45">
                  <c:v>422.73561673652739</c:v>
                </c:pt>
                <c:pt idx="46">
                  <c:v>429.52627164209667</c:v>
                </c:pt>
                <c:pt idx="47">
                  <c:v>436.31692654766601</c:v>
                </c:pt>
                <c:pt idx="48">
                  <c:v>443.10758145323535</c:v>
                </c:pt>
                <c:pt idx="49">
                  <c:v>449.89823635880464</c:v>
                </c:pt>
                <c:pt idx="50">
                  <c:v>456.68889126437398</c:v>
                </c:pt>
                <c:pt idx="51">
                  <c:v>463.47954616994332</c:v>
                </c:pt>
                <c:pt idx="52">
                  <c:v>470.2702010755126</c:v>
                </c:pt>
                <c:pt idx="53">
                  <c:v>477.06085598108194</c:v>
                </c:pt>
                <c:pt idx="54">
                  <c:v>483.85151088665128</c:v>
                </c:pt>
                <c:pt idx="55">
                  <c:v>490.64216579222057</c:v>
                </c:pt>
                <c:pt idx="56">
                  <c:v>497.43282069778991</c:v>
                </c:pt>
                <c:pt idx="57">
                  <c:v>504.22347560335925</c:v>
                </c:pt>
                <c:pt idx="58">
                  <c:v>511.01413050892853</c:v>
                </c:pt>
                <c:pt idx="59">
                  <c:v>517.80478541449793</c:v>
                </c:pt>
                <c:pt idx="60">
                  <c:v>524.59544032006715</c:v>
                </c:pt>
                <c:pt idx="61">
                  <c:v>531.3860952256365</c:v>
                </c:pt>
                <c:pt idx="62">
                  <c:v>538.17675013120584</c:v>
                </c:pt>
                <c:pt idx="63">
                  <c:v>544.96740503677518</c:v>
                </c:pt>
                <c:pt idx="64">
                  <c:v>551.75805994234452</c:v>
                </c:pt>
                <c:pt idx="65">
                  <c:v>558.54871484791386</c:v>
                </c:pt>
                <c:pt idx="66">
                  <c:v>565.33936975348308</c:v>
                </c:pt>
                <c:pt idx="67">
                  <c:v>572.13002465905242</c:v>
                </c:pt>
                <c:pt idx="68">
                  <c:v>578.92067956462176</c:v>
                </c:pt>
                <c:pt idx="69">
                  <c:v>585.7113344701911</c:v>
                </c:pt>
              </c:numCache>
            </c:numRef>
          </c:xVal>
          <c:yVal>
            <c:numRef>
              <c:f>XLSTAT_20231112_154752_1_HID!ydata2</c:f>
              <c:numCache>
                <c:formatCode>General</c:formatCode>
                <c:ptCount val="70"/>
                <c:pt idx="0">
                  <c:v>284.06846679575381</c:v>
                </c:pt>
                <c:pt idx="1">
                  <c:v>290.6571701056148</c:v>
                </c:pt>
                <c:pt idx="2">
                  <c:v>297.25433302143273</c:v>
                </c:pt>
                <c:pt idx="3">
                  <c:v>303.8599850661023</c:v>
                </c:pt>
                <c:pt idx="4">
                  <c:v>310.47415459584965</c:v>
                </c:pt>
                <c:pt idx="5">
                  <c:v>317.09686877920512</c:v>
                </c:pt>
                <c:pt idx="6">
                  <c:v>323.72815357670731</c:v>
                </c:pt>
                <c:pt idx="7">
                  <c:v>330.3680337213724</c:v>
                </c:pt>
                <c:pt idx="8">
                  <c:v>337.01653269996177</c:v>
                </c:pt>
                <c:pt idx="9">
                  <c:v>343.67367273508091</c:v>
                </c:pt>
                <c:pt idx="10">
                  <c:v>350.33947476814012</c:v>
                </c:pt>
                <c:pt idx="11">
                  <c:v>357.01395844320689</c:v>
                </c:pt>
                <c:pt idx="12">
                  <c:v>363.69714209177948</c:v>
                </c:pt>
                <c:pt idx="13">
                  <c:v>370.38904271850697</c:v>
                </c:pt>
                <c:pt idx="14">
                  <c:v>377.08967598788342</c:v>
                </c:pt>
                <c:pt idx="15">
                  <c:v>383.79905621193859</c:v>
                </c:pt>
                <c:pt idx="16">
                  <c:v>390.51719633894839</c:v>
                </c:pt>
                <c:pt idx="17">
                  <c:v>397.24410794318595</c:v>
                </c:pt>
                <c:pt idx="18">
                  <c:v>403.97980121573067</c:v>
                </c:pt>
                <c:pt idx="19">
                  <c:v>410.72428495635404</c:v>
                </c:pt>
                <c:pt idx="20">
                  <c:v>417.47756656649625</c:v>
                </c:pt>
                <c:pt idx="21">
                  <c:v>424.2396520433461</c:v>
                </c:pt>
                <c:pt idx="22">
                  <c:v>431.01054597503662</c:v>
                </c:pt>
                <c:pt idx="23">
                  <c:v>437.79025153696472</c:v>
                </c:pt>
                <c:pt idx="24">
                  <c:v>444.57877048924053</c:v>
                </c:pt>
                <c:pt idx="25">
                  <c:v>451.3761031752739</c:v>
                </c:pt>
                <c:pt idx="26">
                  <c:v>458.1822485214982</c:v>
                </c:pt>
                <c:pt idx="27">
                  <c:v>464.99720403823255</c:v>
                </c:pt>
                <c:pt idx="28">
                  <c:v>471.82096582168265</c:v>
                </c:pt>
                <c:pt idx="29">
                  <c:v>478.6535285570734</c:v>
                </c:pt>
                <c:pt idx="30">
                  <c:v>485.49488552291007</c:v>
                </c:pt>
                <c:pt idx="31">
                  <c:v>492.34502859635859</c:v>
                </c:pt>
                <c:pt idx="32">
                  <c:v>499.20394825973574</c:v>
                </c:pt>
                <c:pt idx="33">
                  <c:v>506.07163360809659</c:v>
                </c:pt>
                <c:pt idx="34">
                  <c:v>512.94807235790529</c:v>
                </c:pt>
                <c:pt idx="35">
                  <c:v>519.83325085677347</c:v>
                </c:pt>
                <c:pt idx="36">
                  <c:v>526.72715409424814</c:v>
                </c:pt>
                <c:pt idx="37">
                  <c:v>533.62976571362913</c:v>
                </c:pt>
                <c:pt idx="38">
                  <c:v>540.54106802479498</c:v>
                </c:pt>
                <c:pt idx="39">
                  <c:v>547.46104201801404</c:v>
                </c:pt>
                <c:pt idx="40">
                  <c:v>554.38966737871465</c:v>
                </c:pt>
                <c:pt idx="41">
                  <c:v>561.32692250319064</c:v>
                </c:pt>
                <c:pt idx="42">
                  <c:v>568.27278451521204</c:v>
                </c:pt>
                <c:pt idx="43">
                  <c:v>575.22722928351175</c:v>
                </c:pt>
                <c:pt idx="44">
                  <c:v>582.19023144011896</c:v>
                </c:pt>
                <c:pt idx="45">
                  <c:v>589.161764399508</c:v>
                </c:pt>
                <c:pt idx="46">
                  <c:v>596.14180037852589</c:v>
                </c:pt>
                <c:pt idx="47">
                  <c:v>603.13031041707166</c:v>
                </c:pt>
                <c:pt idx="48">
                  <c:v>610.12726439948437</c:v>
                </c:pt>
                <c:pt idx="49">
                  <c:v>617.13263107661248</c:v>
                </c:pt>
                <c:pt idx="50">
                  <c:v>624.14637808852171</c:v>
                </c:pt>
                <c:pt idx="51">
                  <c:v>631.16847198780943</c:v>
                </c:pt>
                <c:pt idx="52">
                  <c:v>638.19887826348463</c:v>
                </c:pt>
                <c:pt idx="53">
                  <c:v>645.2375613653785</c:v>
                </c:pt>
                <c:pt idx="54">
                  <c:v>652.28448472904643</c:v>
                </c:pt>
                <c:pt idx="55">
                  <c:v>659.33961080112272</c:v>
                </c:pt>
                <c:pt idx="56">
                  <c:v>666.40290106509121</c:v>
                </c:pt>
                <c:pt idx="57">
                  <c:v>673.47431606743214</c:v>
                </c:pt>
                <c:pt idx="58">
                  <c:v>680.55381544410807</c:v>
                </c:pt>
                <c:pt idx="59">
                  <c:v>687.64135794735068</c:v>
                </c:pt>
                <c:pt idx="60">
                  <c:v>694.73690147270941</c:v>
                </c:pt>
                <c:pt idx="61">
                  <c:v>701.84040308632757</c:v>
                </c:pt>
                <c:pt idx="62">
                  <c:v>708.95181905240565</c:v>
                </c:pt>
                <c:pt idx="63">
                  <c:v>716.0711048608174</c:v>
                </c:pt>
                <c:pt idx="64">
                  <c:v>723.19821525484258</c:v>
                </c:pt>
                <c:pt idx="65">
                  <c:v>730.33310425898071</c:v>
                </c:pt>
                <c:pt idx="66">
                  <c:v>737.47572520681183</c:v>
                </c:pt>
                <c:pt idx="67">
                  <c:v>744.62603076887092</c:v>
                </c:pt>
                <c:pt idx="68">
                  <c:v>751.78397298050129</c:v>
                </c:pt>
                <c:pt idx="69">
                  <c:v>758.94950326965761</c:v>
                </c:pt>
              </c:numCache>
            </c:numRef>
          </c:yVal>
          <c:smooth val="1"/>
          <c:extLst>
            <c:ext xmlns:c16="http://schemas.microsoft.com/office/drawing/2014/chart" uri="{C3380CC4-5D6E-409C-BE32-E72D297353CC}">
              <c16:uniqueId val="{00000003-ABDD-994B-B03E-AB1607D10B54}"/>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ABDD-994B-B03E-AB1607D10B54}"/>
            </c:ext>
          </c:extLst>
        </c:ser>
        <c:dLbls>
          <c:showLegendKey val="0"/>
          <c:showVal val="0"/>
          <c:showCatName val="0"/>
          <c:showSerName val="0"/>
          <c:showPercent val="0"/>
          <c:showBubbleSize val="0"/>
        </c:dLbls>
        <c:axId val="2132871520"/>
        <c:axId val="2133188432"/>
      </c:scatterChart>
      <c:valAx>
        <c:axId val="2132871520"/>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133188432"/>
        <c:crosses val="autoZero"/>
        <c:crossBetween val="midCat"/>
      </c:valAx>
      <c:valAx>
        <c:axId val="2133188432"/>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3287152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'Combined-Linear regression'!$B$104:$B$323</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'Combined-Linear regression'!$G$104:$G$323</c:f>
              <c:numCache>
                <c:formatCode>0.000</c:formatCode>
                <c:ptCount val="220"/>
                <c:pt idx="0">
                  <c:v>0.34556693915532061</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val>
          <c:extLst>
            <c:ext xmlns:c16="http://schemas.microsoft.com/office/drawing/2014/chart" uri="{C3380CC4-5D6E-409C-BE32-E72D297353CC}">
              <c16:uniqueId val="{00000000-9455-A64E-88A3-F12D0794787D}"/>
            </c:ext>
          </c:extLst>
        </c:ser>
        <c:dLbls>
          <c:showLegendKey val="0"/>
          <c:showVal val="0"/>
          <c:showCatName val="0"/>
          <c:showSerName val="0"/>
          <c:showPercent val="0"/>
          <c:showBubbleSize val="0"/>
        </c:dLbls>
        <c:gapWidth val="60"/>
        <c:overlap val="-30"/>
        <c:axId val="2133277760"/>
        <c:axId val="2133279488"/>
      </c:barChart>
      <c:catAx>
        <c:axId val="2133277760"/>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2133279488"/>
        <c:crosses val="autoZero"/>
        <c:auto val="1"/>
        <c:lblAlgn val="ctr"/>
        <c:lblOffset val="100"/>
        <c:noMultiLvlLbl val="0"/>
      </c:catAx>
      <c:valAx>
        <c:axId val="2133279488"/>
        <c:scaling>
          <c:orientation val="minMax"/>
          <c:max val="7"/>
          <c:min val="-7"/>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3327776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BF23-4D46-8A26-B2F5058EB40C}"/>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BF23-4D46-8A26-B2F5058EB40C}"/>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BF23-4D46-8A26-B2F5058EB40C}"/>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0.15202016356970388</c:v>
                </c:pt>
                <c:pt idx="1">
                  <c:v>0.15179588929175925</c:v>
                </c:pt>
                <c:pt idx="2">
                  <c:v>0.15138243091901049</c:v>
                </c:pt>
              </c:numLit>
            </c:plus>
            <c:minus>
              <c:numLit>
                <c:formatCode>General</c:formatCode>
                <c:ptCount val="3"/>
                <c:pt idx="0">
                  <c:v>0.15202016356970388</c:v>
                </c:pt>
                <c:pt idx="1">
                  <c:v>0.15179588929175925</c:v>
                </c:pt>
                <c:pt idx="2">
                  <c:v>0.15138243091901049</c:v>
                </c:pt>
              </c:numLit>
            </c:minus>
          </c:errBars>
          <c:cat>
            <c:strRef>
              <c:f>'RM-Linear Regression'!$B$76:$B$78</c:f>
              <c:strCache>
                <c:ptCount val="3"/>
                <c:pt idx="0">
                  <c:v>Average Retail Price</c:v>
                </c:pt>
                <c:pt idx="1">
                  <c:v>Demo</c:v>
                </c:pt>
                <c:pt idx="2">
                  <c:v>Demo1-3</c:v>
                </c:pt>
              </c:strCache>
            </c:strRef>
          </c:cat>
          <c:val>
            <c:numRef>
              <c:f>'RM-Linear Regression'!$C$76:$C$78</c:f>
              <c:numCache>
                <c:formatCode>0.000</c:formatCode>
                <c:ptCount val="3"/>
                <c:pt idx="0">
                  <c:v>-0.32566350888569939</c:v>
                </c:pt>
                <c:pt idx="1">
                  <c:v>0.36727832958665396</c:v>
                </c:pt>
                <c:pt idx="2">
                  <c:v>0.33693217363277417</c:v>
                </c:pt>
              </c:numCache>
            </c:numRef>
          </c:val>
          <c:extLst>
            <c:ext xmlns:c16="http://schemas.microsoft.com/office/drawing/2014/chart" uri="{C3380CC4-5D6E-409C-BE32-E72D297353CC}">
              <c16:uniqueId val="{00000000-BF23-4D46-8A26-B2F5058EB40C}"/>
            </c:ext>
          </c:extLst>
        </c:ser>
        <c:dLbls>
          <c:showLegendKey val="0"/>
          <c:showVal val="0"/>
          <c:showCatName val="0"/>
          <c:showSerName val="0"/>
          <c:showPercent val="0"/>
          <c:showBubbleSize val="0"/>
        </c:dLbls>
        <c:gapWidth val="60"/>
        <c:overlap val="-30"/>
        <c:axId val="2117296192"/>
        <c:axId val="2117236576"/>
      </c:barChart>
      <c:catAx>
        <c:axId val="2117296192"/>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2117236576"/>
        <c:crosses val="autoZero"/>
        <c:auto val="1"/>
        <c:lblAlgn val="ctr"/>
        <c:lblOffset val="100"/>
        <c:noMultiLvlLbl val="0"/>
      </c:catAx>
      <c:valAx>
        <c:axId val="2117236576"/>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1729619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'RM-Linear Regression'!$D$104:$D$213</c:f>
              <c:numCache>
                <c:formatCode>0.000</c:formatCode>
                <c:ptCount val="11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xVal>
          <c:yVal>
            <c:numRef>
              <c:f>'RM-Linear Regression'!$G$104:$G$213</c:f>
              <c:numCache>
                <c:formatCode>0.000</c:formatCode>
                <c:ptCount val="110"/>
                <c:pt idx="0">
                  <c:v>8.6768495407414797E-2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5DBE-8C4B-87F3-278CCA807E7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-0.78021059141924709</c:v>
              </c:pt>
            </c:numLit>
          </c:yVal>
          <c:smooth val="0"/>
          <c:extLst>
            <c:ext xmlns:c16="http://schemas.microsoft.com/office/drawing/2014/chart" uri="{C3380CC4-5D6E-409C-BE32-E72D297353CC}">
              <c16:uniqueId val="{00000001-5DBE-8C4B-87F3-278CCA807E70}"/>
            </c:ext>
          </c:extLst>
        </c:ser>
        <c:dLbls>
          <c:showLegendKey val="0"/>
          <c:showVal val="0"/>
          <c:showCatName val="0"/>
          <c:showSerName val="0"/>
          <c:showPercent val="0"/>
          <c:showBubbleSize val="0"/>
        </c:dLbls>
        <c:axId val="2117930704"/>
        <c:axId val="2117810928"/>
      </c:scatterChart>
      <c:valAx>
        <c:axId val="2117930704"/>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117810928"/>
        <c:crosses val="autoZero"/>
        <c:crossBetween val="midCat"/>
      </c:valAx>
      <c:valAx>
        <c:axId val="2117810928"/>
        <c:scaling>
          <c:orientation val="minMax"/>
          <c:max val="6"/>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179307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'RM-Linear Regression'!$E$104:$E$213</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'RM-Linear Regression'!$G$104:$G$213</c:f>
              <c:numCache>
                <c:formatCode>0.000</c:formatCode>
                <c:ptCount val="110"/>
                <c:pt idx="0">
                  <c:v>8.6768495407414797E-2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74A9-7D47-B43B-C33423ACC98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-0.78021059141924709</c:v>
              </c:pt>
            </c:numLit>
          </c:yVal>
          <c:smooth val="0"/>
          <c:extLst>
            <c:ext xmlns:c16="http://schemas.microsoft.com/office/drawing/2014/chart" uri="{C3380CC4-5D6E-409C-BE32-E72D297353CC}">
              <c16:uniqueId val="{00000001-74A9-7D47-B43B-C33423ACC985}"/>
            </c:ext>
          </c:extLst>
        </c:ser>
        <c:dLbls>
          <c:showLegendKey val="0"/>
          <c:showVal val="0"/>
          <c:showCatName val="0"/>
          <c:showSerName val="0"/>
          <c:showPercent val="0"/>
          <c:showBubbleSize val="0"/>
        </c:dLbls>
        <c:axId val="11317840"/>
        <c:axId val="483264287"/>
      </c:scatterChart>
      <c:valAx>
        <c:axId val="11317840"/>
        <c:scaling>
          <c:orientation val="minMax"/>
          <c:max val="6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483264287"/>
        <c:crosses val="autoZero"/>
        <c:crossBetween val="midCat"/>
      </c:valAx>
      <c:valAx>
        <c:axId val="483264287"/>
        <c:scaling>
          <c:orientation val="minMax"/>
          <c:max val="6"/>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131784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'RM-Linear Regression'!$E$104:$E$213</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'RM-Linear Regression'!$D$104:$D$213</c:f>
              <c:numCache>
                <c:formatCode>0.000</c:formatCode>
                <c:ptCount val="11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yVal>
          <c:smooth val="0"/>
          <c:extLst>
            <c:ext xmlns:c16="http://schemas.microsoft.com/office/drawing/2014/chart" uri="{C3380CC4-5D6E-409C-BE32-E72D297353CC}">
              <c16:uniqueId val="{00000000-98FE-5E46-85FE-597AD4B184C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314.50582438280878</c:v>
              </c:pt>
            </c:numLit>
          </c:yVal>
          <c:smooth val="0"/>
          <c:extLst>
            <c:ext xmlns:c16="http://schemas.microsoft.com/office/drawing/2014/chart" uri="{C3380CC4-5D6E-409C-BE32-E72D297353CC}">
              <c16:uniqueId val="{00000001-98FE-5E46-85FE-597AD4B184CA}"/>
            </c:ext>
          </c:extLst>
        </c:ser>
        <c:ser>
          <c:idx val="2"/>
          <c:order val="2"/>
          <c:tx>
            <c:v/>
          </c:tx>
          <c:spPr>
            <a:ln w="6350">
              <a:solidFill>
                <a:srgbClr val="989898"/>
              </a:solidFill>
              <a:prstDash val="solid"/>
            </a:ln>
            <a:effectLst/>
          </c:spPr>
          <c:marker>
            <c:symbol val="none"/>
          </c:marker>
          <c:xVal>
            <c:numRef>
              <c:f>XLSTAT_20231112_152509_1_HID!xdata1</c:f>
              <c:numCache>
                <c:formatCode>General</c:formatCode>
                <c:ptCount val="70"/>
                <c:pt idx="0">
                  <c:v>94.807623228094599</c:v>
                </c:pt>
                <c:pt idx="1">
                  <c:v>102.42145234196725</c:v>
                </c:pt>
                <c:pt idx="2">
                  <c:v>110.03528145583989</c:v>
                </c:pt>
                <c:pt idx="3">
                  <c:v>117.64911056971255</c:v>
                </c:pt>
                <c:pt idx="4">
                  <c:v>125.2629396835852</c:v>
                </c:pt>
                <c:pt idx="5">
                  <c:v>132.87676879745786</c:v>
                </c:pt>
                <c:pt idx="6">
                  <c:v>140.4905979113305</c:v>
                </c:pt>
                <c:pt idx="7">
                  <c:v>148.10442702520317</c:v>
                </c:pt>
                <c:pt idx="8">
                  <c:v>155.71825613907581</c:v>
                </c:pt>
                <c:pt idx="9">
                  <c:v>163.33208525294845</c:v>
                </c:pt>
                <c:pt idx="10">
                  <c:v>170.94591436682111</c:v>
                </c:pt>
                <c:pt idx="11">
                  <c:v>178.55974348069375</c:v>
                </c:pt>
                <c:pt idx="12">
                  <c:v>186.17357259456639</c:v>
                </c:pt>
                <c:pt idx="13">
                  <c:v>193.78740170843906</c:v>
                </c:pt>
                <c:pt idx="14">
                  <c:v>201.4012308223117</c:v>
                </c:pt>
                <c:pt idx="15">
                  <c:v>209.01505993618434</c:v>
                </c:pt>
                <c:pt idx="16">
                  <c:v>216.62888905005701</c:v>
                </c:pt>
                <c:pt idx="17">
                  <c:v>224.24271816392965</c:v>
                </c:pt>
                <c:pt idx="18">
                  <c:v>231.85654727780229</c:v>
                </c:pt>
                <c:pt idx="19">
                  <c:v>239.47037639167496</c:v>
                </c:pt>
                <c:pt idx="20">
                  <c:v>247.0842055055476</c:v>
                </c:pt>
                <c:pt idx="21">
                  <c:v>254.69803461942024</c:v>
                </c:pt>
                <c:pt idx="22">
                  <c:v>262.31186373329291</c:v>
                </c:pt>
                <c:pt idx="23">
                  <c:v>269.92569284716558</c:v>
                </c:pt>
                <c:pt idx="24">
                  <c:v>277.53952196103819</c:v>
                </c:pt>
                <c:pt idx="25">
                  <c:v>285.15335107491086</c:v>
                </c:pt>
                <c:pt idx="26">
                  <c:v>292.76718018878353</c:v>
                </c:pt>
                <c:pt idx="27">
                  <c:v>300.38100930265614</c:v>
                </c:pt>
                <c:pt idx="28">
                  <c:v>307.99483841652881</c:v>
                </c:pt>
                <c:pt idx="29">
                  <c:v>315.60866753040148</c:v>
                </c:pt>
                <c:pt idx="30">
                  <c:v>323.22249664427409</c:v>
                </c:pt>
                <c:pt idx="31">
                  <c:v>330.83632575814676</c:v>
                </c:pt>
                <c:pt idx="32">
                  <c:v>338.45015487201943</c:v>
                </c:pt>
                <c:pt idx="33">
                  <c:v>346.06398398589204</c:v>
                </c:pt>
                <c:pt idx="34">
                  <c:v>353.67781309976471</c:v>
                </c:pt>
                <c:pt idx="35">
                  <c:v>361.29164221363737</c:v>
                </c:pt>
                <c:pt idx="36">
                  <c:v>368.90547132750999</c:v>
                </c:pt>
                <c:pt idx="37">
                  <c:v>376.51930044138265</c:v>
                </c:pt>
                <c:pt idx="38">
                  <c:v>384.13312955525532</c:v>
                </c:pt>
                <c:pt idx="39">
                  <c:v>391.74695866912793</c:v>
                </c:pt>
                <c:pt idx="40">
                  <c:v>399.3607877830006</c:v>
                </c:pt>
                <c:pt idx="41">
                  <c:v>406.97461689687327</c:v>
                </c:pt>
                <c:pt idx="42">
                  <c:v>414.58844601074588</c:v>
                </c:pt>
                <c:pt idx="43">
                  <c:v>422.20227512461855</c:v>
                </c:pt>
                <c:pt idx="44">
                  <c:v>429.81610423849122</c:v>
                </c:pt>
                <c:pt idx="45">
                  <c:v>437.42993335236383</c:v>
                </c:pt>
                <c:pt idx="46">
                  <c:v>445.0437624662365</c:v>
                </c:pt>
                <c:pt idx="47">
                  <c:v>452.65759158010917</c:v>
                </c:pt>
                <c:pt idx="48">
                  <c:v>460.27142069398178</c:v>
                </c:pt>
                <c:pt idx="49">
                  <c:v>467.88524980785445</c:v>
                </c:pt>
                <c:pt idx="50">
                  <c:v>475.49907892172712</c:v>
                </c:pt>
                <c:pt idx="51">
                  <c:v>483.11290803559973</c:v>
                </c:pt>
                <c:pt idx="52">
                  <c:v>490.7267371494724</c:v>
                </c:pt>
                <c:pt idx="53">
                  <c:v>498.34056626334507</c:v>
                </c:pt>
                <c:pt idx="54">
                  <c:v>505.95439537721768</c:v>
                </c:pt>
                <c:pt idx="55">
                  <c:v>513.5682244910904</c:v>
                </c:pt>
                <c:pt idx="56">
                  <c:v>521.18205360496302</c:v>
                </c:pt>
                <c:pt idx="57">
                  <c:v>528.79588271883563</c:v>
                </c:pt>
                <c:pt idx="58">
                  <c:v>536.40971183270835</c:v>
                </c:pt>
                <c:pt idx="59">
                  <c:v>544.02354094658097</c:v>
                </c:pt>
                <c:pt idx="60">
                  <c:v>551.63737006045358</c:v>
                </c:pt>
                <c:pt idx="61">
                  <c:v>559.2511991743263</c:v>
                </c:pt>
                <c:pt idx="62">
                  <c:v>566.86502828819891</c:v>
                </c:pt>
                <c:pt idx="63">
                  <c:v>574.47885740207153</c:v>
                </c:pt>
                <c:pt idx="64">
                  <c:v>582.09268651594425</c:v>
                </c:pt>
                <c:pt idx="65">
                  <c:v>589.70651562981686</c:v>
                </c:pt>
                <c:pt idx="66">
                  <c:v>597.32034474368947</c:v>
                </c:pt>
                <c:pt idx="67">
                  <c:v>604.9341738575622</c:v>
                </c:pt>
                <c:pt idx="68">
                  <c:v>612.54800297143481</c:v>
                </c:pt>
                <c:pt idx="69">
                  <c:v>620.16183208530742</c:v>
                </c:pt>
              </c:numCache>
            </c:numRef>
          </c:xVal>
          <c:yVal>
            <c:numRef>
              <c:f>XLSTAT_20231112_152509_1_HID!ydata1</c:f>
              <c:numCache>
                <c:formatCode>General</c:formatCode>
                <c:ptCount val="70"/>
                <c:pt idx="0">
                  <c:v>-111.13128810435228</c:v>
                </c:pt>
                <c:pt idx="1">
                  <c:v>-103.06980332116403</c:v>
                </c:pt>
                <c:pt idx="2">
                  <c:v>-95.024121490440635</c:v>
                </c:pt>
                <c:pt idx="3">
                  <c:v>-86.994342657644239</c:v>
                </c:pt>
                <c:pt idx="4">
                  <c:v>-78.980563983991388</c:v>
                </c:pt>
                <c:pt idx="5">
                  <c:v>-70.982879641008338</c:v>
                </c:pt>
                <c:pt idx="6">
                  <c:v>-63.001380706895105</c:v>
                </c:pt>
                <c:pt idx="7">
                  <c:v>-55.036155064943017</c:v>
                </c:pt>
                <c:pt idx="8">
                  <c:v>-47.087287304253465</c:v>
                </c:pt>
                <c:pt idx="9">
                  <c:v>-39.15485862300244</c:v>
                </c:pt>
                <c:pt idx="10">
                  <c:v>-31.238946734495102</c:v>
                </c:pt>
                <c:pt idx="11">
                  <c:v>-23.339625776251353</c:v>
                </c:pt>
                <c:pt idx="12">
                  <c:v>-15.456966222359</c:v>
                </c:pt>
                <c:pt idx="13">
                  <c:v>-7.5910347993279288</c:v>
                </c:pt>
                <c:pt idx="14">
                  <c:v>0.25810559433011804</c:v>
                </c:pt>
                <c:pt idx="15">
                  <c:v>8.0903959645755776</c:v>
                </c:pt>
                <c:pt idx="16">
                  <c:v>15.905781294158601</c:v>
                </c:pt>
                <c:pt idx="17">
                  <c:v>23.704210610577775</c:v>
                </c:pt>
                <c:pt idx="18">
                  <c:v>31.485637049487906</c:v>
                </c:pt>
                <c:pt idx="19">
                  <c:v>39.250017913376496</c:v>
                </c:pt>
                <c:pt idx="20">
                  <c:v>46.997314725338924</c:v>
                </c:pt>
                <c:pt idx="21">
                  <c:v>54.727493277797578</c:v>
                </c:pt>
                <c:pt idx="22">
                  <c:v>62.440523676020632</c:v>
                </c:pt>
                <c:pt idx="23">
                  <c:v>70.136380376313923</c:v>
                </c:pt>
                <c:pt idx="24">
                  <c:v>77.815042218771481</c:v>
                </c:pt>
                <c:pt idx="25">
                  <c:v>85.476492454488152</c:v>
                </c:pt>
                <c:pt idx="26">
                  <c:v>93.120718767151686</c:v>
                </c:pt>
                <c:pt idx="27">
                  <c:v>100.74771328895091</c:v>
                </c:pt>
                <c:pt idx="28">
                  <c:v>108.35747261075122</c:v>
                </c:pt>
                <c:pt idx="29">
                  <c:v>115.94999778650646</c:v>
                </c:pt>
                <c:pt idx="30">
                  <c:v>123.52529433189494</c:v>
                </c:pt>
                <c:pt idx="31">
                  <c:v>131.08337221718278</c:v>
                </c:pt>
                <c:pt idx="32">
                  <c:v>138.62424585433621</c:v>
                </c:pt>
                <c:pt idx="33">
                  <c:v>146.14793407842214</c:v>
                </c:pt>
                <c:pt idx="34">
                  <c:v>153.65446012335289</c:v>
                </c:pt>
                <c:pt idx="35">
                  <c:v>161.14385159204656</c:v>
                </c:pt>
                <c:pt idx="36">
                  <c:v>168.61614042109409</c:v>
                </c:pt>
                <c:pt idx="37">
                  <c:v>176.07136284003681</c:v>
                </c:pt>
                <c:pt idx="38">
                  <c:v>183.50955932537434</c:v>
                </c:pt>
                <c:pt idx="39">
                  <c:v>190.93077454943949</c:v>
                </c:pt>
                <c:pt idx="40">
                  <c:v>198.33505732428813</c:v>
                </c:pt>
                <c:pt idx="41">
                  <c:v>205.72246054076638</c:v>
                </c:pt>
                <c:pt idx="42">
                  <c:v>213.0930411029303</c:v>
                </c:pt>
                <c:pt idx="43">
                  <c:v>220.44685985800453</c:v>
                </c:pt>
                <c:pt idx="44">
                  <c:v>227.78398152207546</c:v>
                </c:pt>
                <c:pt idx="45">
                  <c:v>235.10447460172725</c:v>
                </c:pt>
                <c:pt idx="46">
                  <c:v>242.40841131183427</c:v>
                </c:pt>
                <c:pt idx="47">
                  <c:v>249.69586748973313</c:v>
                </c:pt>
                <c:pt idx="48">
                  <c:v>256.96692250600358</c:v>
                </c:pt>
                <c:pt idx="49">
                  <c:v>264.22165917209304</c:v>
                </c:pt>
                <c:pt idx="50">
                  <c:v>271.46016364502293</c:v>
                </c:pt>
                <c:pt idx="51">
                  <c:v>278.6825253294208</c:v>
                </c:pt>
                <c:pt idx="52">
                  <c:v>285.88883677712136</c:v>
                </c:pt>
                <c:pt idx="53">
                  <c:v>293.07919358458395</c:v>
                </c:pt>
                <c:pt idx="54">
                  <c:v>300.25369428837109</c:v>
                </c:pt>
                <c:pt idx="55">
                  <c:v>307.41244025893639</c:v>
                </c:pt>
                <c:pt idx="56">
                  <c:v>314.55553559296254</c:v>
                </c:pt>
                <c:pt idx="57">
                  <c:v>321.68308700449467</c:v>
                </c:pt>
                <c:pt idx="58">
                  <c:v>328.79520371510404</c:v>
                </c:pt>
                <c:pt idx="59">
                  <c:v>335.89199734331811</c:v>
                </c:pt>
                <c:pt idx="60">
                  <c:v>342.97358179354626</c:v>
                </c:pt>
                <c:pt idx="61">
                  <c:v>350.04007314472392</c:v>
                </c:pt>
                <c:pt idx="62">
                  <c:v>357.0915895388917</c:v>
                </c:pt>
                <c:pt idx="63">
                  <c:v>364.12825106992386</c:v>
                </c:pt>
                <c:pt idx="64">
                  <c:v>371.15017967260394</c:v>
                </c:pt>
                <c:pt idx="65">
                  <c:v>378.15749901224694</c:v>
                </c:pt>
                <c:pt idx="66">
                  <c:v>385.1503343750544</c:v>
                </c:pt>
                <c:pt idx="67">
                  <c:v>392.12881255937913</c:v>
                </c:pt>
                <c:pt idx="68">
                  <c:v>399.09306176807115</c:v>
                </c:pt>
                <c:pt idx="69">
                  <c:v>406.04321150206545</c:v>
                </c:pt>
              </c:numCache>
            </c:numRef>
          </c:yVal>
          <c:smooth val="1"/>
          <c:extLst>
            <c:ext xmlns:c16="http://schemas.microsoft.com/office/drawing/2014/chart" uri="{C3380CC4-5D6E-409C-BE32-E72D297353CC}">
              <c16:uniqueId val="{00000002-98FE-5E46-85FE-597AD4B184CA}"/>
            </c:ext>
          </c:extLst>
        </c:ser>
        <c:ser>
          <c:idx val="3"/>
          <c:order val="3"/>
          <c:tx>
            <c:v/>
          </c:tx>
          <c:spPr>
            <a:ln w="6350">
              <a:solidFill>
                <a:srgbClr val="989898"/>
              </a:solidFill>
              <a:prstDash val="solid"/>
            </a:ln>
            <a:effectLst/>
          </c:spPr>
          <c:marker>
            <c:symbol val="none"/>
          </c:marker>
          <c:xVal>
            <c:numRef>
              <c:f>XLSTAT_20231112_152509_1_HID!xdata2</c:f>
              <c:numCache>
                <c:formatCode>General</c:formatCode>
                <c:ptCount val="70"/>
                <c:pt idx="0">
                  <c:v>88.830526382772902</c:v>
                </c:pt>
                <c:pt idx="1">
                  <c:v>96.530980088606725</c:v>
                </c:pt>
                <c:pt idx="2">
                  <c:v>104.23143379444056</c:v>
                </c:pt>
                <c:pt idx="3">
                  <c:v>111.9318875002744</c:v>
                </c:pt>
                <c:pt idx="4">
                  <c:v>119.63234120610822</c:v>
                </c:pt>
                <c:pt idx="5">
                  <c:v>127.33279491194205</c:v>
                </c:pt>
                <c:pt idx="6">
                  <c:v>135.03324861777588</c:v>
                </c:pt>
                <c:pt idx="7">
                  <c:v>142.73370232360972</c:v>
                </c:pt>
                <c:pt idx="8">
                  <c:v>150.43415602944356</c:v>
                </c:pt>
                <c:pt idx="9">
                  <c:v>158.13460973527737</c:v>
                </c:pt>
                <c:pt idx="10">
                  <c:v>165.8350634411112</c:v>
                </c:pt>
                <c:pt idx="11">
                  <c:v>173.53551714694504</c:v>
                </c:pt>
                <c:pt idx="12">
                  <c:v>181.23597085277885</c:v>
                </c:pt>
                <c:pt idx="13">
                  <c:v>188.93642455861271</c:v>
                </c:pt>
                <c:pt idx="14">
                  <c:v>196.63687826444652</c:v>
                </c:pt>
                <c:pt idx="15">
                  <c:v>204.33733197028033</c:v>
                </c:pt>
                <c:pt idx="16">
                  <c:v>212.0377856761142</c:v>
                </c:pt>
                <c:pt idx="17">
                  <c:v>219.73823938194801</c:v>
                </c:pt>
                <c:pt idx="18">
                  <c:v>227.43869308778187</c:v>
                </c:pt>
                <c:pt idx="19">
                  <c:v>235.13914679361568</c:v>
                </c:pt>
                <c:pt idx="20">
                  <c:v>242.83960049944949</c:v>
                </c:pt>
                <c:pt idx="21">
                  <c:v>250.54005420528335</c:v>
                </c:pt>
                <c:pt idx="22">
                  <c:v>258.24050791111716</c:v>
                </c:pt>
                <c:pt idx="23">
                  <c:v>265.94096161695097</c:v>
                </c:pt>
                <c:pt idx="24">
                  <c:v>273.64141532278484</c:v>
                </c:pt>
                <c:pt idx="25">
                  <c:v>281.34186902861865</c:v>
                </c:pt>
                <c:pt idx="26">
                  <c:v>289.04232273445251</c:v>
                </c:pt>
                <c:pt idx="27">
                  <c:v>296.74277644028632</c:v>
                </c:pt>
                <c:pt idx="28">
                  <c:v>304.44323014612013</c:v>
                </c:pt>
                <c:pt idx="29">
                  <c:v>312.14368385195399</c:v>
                </c:pt>
                <c:pt idx="30">
                  <c:v>319.8441375577878</c:v>
                </c:pt>
                <c:pt idx="31">
                  <c:v>327.54459126362161</c:v>
                </c:pt>
                <c:pt idx="32">
                  <c:v>335.24504496945548</c:v>
                </c:pt>
                <c:pt idx="33">
                  <c:v>342.94549867528929</c:v>
                </c:pt>
                <c:pt idx="34">
                  <c:v>350.64595238112315</c:v>
                </c:pt>
                <c:pt idx="35">
                  <c:v>358.34640608695696</c:v>
                </c:pt>
                <c:pt idx="36">
                  <c:v>366.04685979279083</c:v>
                </c:pt>
                <c:pt idx="37">
                  <c:v>373.74731349862464</c:v>
                </c:pt>
                <c:pt idx="38">
                  <c:v>381.44776720445844</c:v>
                </c:pt>
                <c:pt idx="39">
                  <c:v>389.14822091029231</c:v>
                </c:pt>
                <c:pt idx="40">
                  <c:v>396.84867461612612</c:v>
                </c:pt>
                <c:pt idx="41">
                  <c:v>404.54912832195993</c:v>
                </c:pt>
                <c:pt idx="42">
                  <c:v>412.24958202779379</c:v>
                </c:pt>
                <c:pt idx="43">
                  <c:v>419.9500357336276</c:v>
                </c:pt>
                <c:pt idx="44">
                  <c:v>427.65048943946141</c:v>
                </c:pt>
                <c:pt idx="45">
                  <c:v>435.35094314529528</c:v>
                </c:pt>
                <c:pt idx="46">
                  <c:v>443.05139685112908</c:v>
                </c:pt>
                <c:pt idx="47">
                  <c:v>450.75185055696295</c:v>
                </c:pt>
                <c:pt idx="48">
                  <c:v>458.45230426279676</c:v>
                </c:pt>
                <c:pt idx="49">
                  <c:v>466.15275796863057</c:v>
                </c:pt>
                <c:pt idx="50">
                  <c:v>473.85321167446443</c:v>
                </c:pt>
                <c:pt idx="51">
                  <c:v>481.55366538029824</c:v>
                </c:pt>
                <c:pt idx="52">
                  <c:v>489.25411908613211</c:v>
                </c:pt>
                <c:pt idx="53">
                  <c:v>496.95457279196592</c:v>
                </c:pt>
                <c:pt idx="54">
                  <c:v>504.65502649779972</c:v>
                </c:pt>
                <c:pt idx="55">
                  <c:v>512.35548020363353</c:v>
                </c:pt>
                <c:pt idx="56">
                  <c:v>520.0559339094674</c:v>
                </c:pt>
                <c:pt idx="57">
                  <c:v>527.75638761530115</c:v>
                </c:pt>
                <c:pt idx="58">
                  <c:v>535.45684132113502</c:v>
                </c:pt>
                <c:pt idx="59">
                  <c:v>543.15729502696888</c:v>
                </c:pt>
                <c:pt idx="60">
                  <c:v>550.85774873280263</c:v>
                </c:pt>
                <c:pt idx="61">
                  <c:v>558.5582024386365</c:v>
                </c:pt>
                <c:pt idx="62">
                  <c:v>566.25865614447036</c:v>
                </c:pt>
                <c:pt idx="63">
                  <c:v>573.95910985030423</c:v>
                </c:pt>
                <c:pt idx="64">
                  <c:v>581.65956355613798</c:v>
                </c:pt>
                <c:pt idx="65">
                  <c:v>589.36001726197185</c:v>
                </c:pt>
                <c:pt idx="66">
                  <c:v>597.06047096780571</c:v>
                </c:pt>
                <c:pt idx="67">
                  <c:v>604.76092467363947</c:v>
                </c:pt>
                <c:pt idx="68">
                  <c:v>612.46137837947333</c:v>
                </c:pt>
                <c:pt idx="69">
                  <c:v>620.16183208530708</c:v>
                </c:pt>
              </c:numCache>
            </c:numRef>
          </c:xVal>
          <c:yVal>
            <c:numRef>
              <c:f>XLSTAT_20231112_152509_1_HID!ydata2</c:f>
              <c:numCache>
                <c:formatCode>General</c:formatCode>
                <c:ptCount val="70"/>
                <c:pt idx="0">
                  <c:v>295.13186718699558</c:v>
                </c:pt>
                <c:pt idx="1">
                  <c:v>302.36718814775543</c:v>
                </c:pt>
                <c:pt idx="2">
                  <c:v>309.61859256359742</c:v>
                </c:pt>
                <c:pt idx="3">
                  <c:v>316.88618614978577</c:v>
                </c:pt>
                <c:pt idx="4">
                  <c:v>324.17007168903876</c:v>
                </c:pt>
                <c:pt idx="5">
                  <c:v>331.47034891867389</c:v>
                </c:pt>
                <c:pt idx="6">
                  <c:v>338.7871144194911</c:v>
                </c:pt>
                <c:pt idx="7">
                  <c:v>346.12046150665958</c:v>
                </c:pt>
                <c:pt idx="8">
                  <c:v>353.47048012287541</c:v>
                </c:pt>
                <c:pt idx="9">
                  <c:v>360.83725673405434</c:v>
                </c:pt>
                <c:pt idx="10">
                  <c:v>368.22087422782892</c:v>
                </c:pt>
                <c:pt idx="11">
                  <c:v>375.62141181510833</c:v>
                </c:pt>
                <c:pt idx="12">
                  <c:v>383.03894493496489</c:v>
                </c:pt>
                <c:pt idx="13">
                  <c:v>390.47354516309952</c:v>
                </c:pt>
                <c:pt idx="14">
                  <c:v>397.92528012413663</c:v>
                </c:pt>
                <c:pt idx="15">
                  <c:v>405.39421340799009</c:v>
                </c:pt>
                <c:pt idx="16">
                  <c:v>412.88040449053574</c:v>
                </c:pt>
                <c:pt idx="17">
                  <c:v>420.38390865881377</c:v>
                </c:pt>
                <c:pt idx="18">
                  <c:v>427.90477694097711</c:v>
                </c:pt>
                <c:pt idx="19">
                  <c:v>435.44305604118824</c:v>
                </c:pt>
                <c:pt idx="20">
                  <c:v>442.99878827965574</c:v>
                </c:pt>
                <c:pt idx="21">
                  <c:v>450.5720115379869</c:v>
                </c:pt>
                <c:pt idx="22">
                  <c:v>458.16275921002023</c:v>
                </c:pt>
                <c:pt idx="23">
                  <c:v>465.77106015828571</c:v>
                </c:pt>
                <c:pt idx="24">
                  <c:v>473.39693867622293</c:v>
                </c:pt>
                <c:pt idx="25">
                  <c:v>481.04041445627286</c:v>
                </c:pt>
                <c:pt idx="26">
                  <c:v>488.70150256394203</c:v>
                </c:pt>
                <c:pt idx="27">
                  <c:v>496.38021341791466</c:v>
                </c:pt>
                <c:pt idx="28">
                  <c:v>504.0765527762793</c:v>
                </c:pt>
                <c:pt idx="29">
                  <c:v>511.79052172890738</c:v>
                </c:pt>
                <c:pt idx="30">
                  <c:v>519.52211669601013</c:v>
                </c:pt>
                <c:pt idx="31">
                  <c:v>527.27132943287813</c:v>
                </c:pt>
                <c:pt idx="32">
                  <c:v>535.03814704078763</c:v>
                </c:pt>
                <c:pt idx="33">
                  <c:v>542.82255198404039</c:v>
                </c:pt>
                <c:pt idx="34">
                  <c:v>550.62452211308585</c:v>
                </c:pt>
                <c:pt idx="35">
                  <c:v>558.44403069365285</c:v>
                </c:pt>
                <c:pt idx="36">
                  <c:v>566.28104644180314</c:v>
                </c:pt>
                <c:pt idx="37">
                  <c:v>574.13553356479872</c:v>
                </c:pt>
                <c:pt idx="38">
                  <c:v>582.00745180766046</c:v>
                </c:pt>
                <c:pt idx="39">
                  <c:v>589.89675650527715</c:v>
                </c:pt>
                <c:pt idx="40">
                  <c:v>597.80339863990844</c:v>
                </c:pt>
                <c:pt idx="41">
                  <c:v>605.7273249039124</c:v>
                </c:pt>
                <c:pt idx="42">
                  <c:v>613.66847776751206</c:v>
                </c:pt>
                <c:pt idx="43">
                  <c:v>621.62679555140335</c:v>
                </c:pt>
                <c:pt idx="44">
                  <c:v>629.60221250399661</c:v>
                </c:pt>
                <c:pt idx="45">
                  <c:v>637.59465888306852</c:v>
                </c:pt>
                <c:pt idx="46">
                  <c:v>645.60406104159665</c:v>
                </c:pt>
                <c:pt idx="47">
                  <c:v>653.63034151753754</c:v>
                </c:pt>
                <c:pt idx="48">
                  <c:v>661.67341912730137</c:v>
                </c:pt>
                <c:pt idx="49">
                  <c:v>669.73320906267099</c:v>
                </c:pt>
                <c:pt idx="50">
                  <c:v>677.80962299090811</c:v>
                </c:pt>
                <c:pt idx="51">
                  <c:v>685.90256915778446</c:v>
                </c:pt>
                <c:pt idx="52">
                  <c:v>694.01195249327407</c:v>
                </c:pt>
                <c:pt idx="53">
                  <c:v>702.13767471963922</c:v>
                </c:pt>
                <c:pt idx="54">
                  <c:v>710.27963446164654</c:v>
                </c:pt>
                <c:pt idx="55">
                  <c:v>718.43772735864195</c:v>
                </c:pt>
                <c:pt idx="56">
                  <c:v>726.61184617822528</c:v>
                </c:pt>
                <c:pt idx="57">
                  <c:v>734.80188093125867</c:v>
                </c:pt>
                <c:pt idx="58">
                  <c:v>743.00771898795244</c:v>
                </c:pt>
                <c:pt idx="59">
                  <c:v>751.22924519477215</c:v>
                </c:pt>
                <c:pt idx="60">
                  <c:v>759.46634199192022</c:v>
                </c:pt>
                <c:pt idx="61">
                  <c:v>767.71888953114842</c:v>
                </c:pt>
                <c:pt idx="62">
                  <c:v>775.98676579366361</c:v>
                </c:pt>
                <c:pt idx="63">
                  <c:v>784.2698467079</c:v>
                </c:pt>
                <c:pt idx="64">
                  <c:v>792.56800626693689</c:v>
                </c:pt>
                <c:pt idx="65">
                  <c:v>800.8811166453487</c:v>
                </c:pt>
                <c:pt idx="66">
                  <c:v>809.20904831528401</c:v>
                </c:pt>
                <c:pt idx="67">
                  <c:v>817.55167016158157</c:v>
                </c:pt>
                <c:pt idx="68">
                  <c:v>825.90884959573759</c:v>
                </c:pt>
                <c:pt idx="69">
                  <c:v>834.28045266854895</c:v>
                </c:pt>
              </c:numCache>
            </c:numRef>
          </c:yVal>
          <c:smooth val="1"/>
          <c:extLst>
            <c:ext xmlns:c16="http://schemas.microsoft.com/office/drawing/2014/chart" uri="{C3380CC4-5D6E-409C-BE32-E72D297353CC}">
              <c16:uniqueId val="{00000003-98FE-5E46-85FE-597AD4B184CA}"/>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98FE-5E46-85FE-597AD4B184CA}"/>
            </c:ext>
          </c:extLst>
        </c:ser>
        <c:dLbls>
          <c:showLegendKey val="0"/>
          <c:showVal val="0"/>
          <c:showCatName val="0"/>
          <c:showSerName val="0"/>
          <c:showPercent val="0"/>
          <c:showBubbleSize val="0"/>
        </c:dLbls>
        <c:axId val="202109167"/>
        <c:axId val="201744959"/>
      </c:scatterChart>
      <c:valAx>
        <c:axId val="202109167"/>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01744959"/>
        <c:crosses val="autoZero"/>
        <c:crossBetween val="midCat"/>
      </c:valAx>
      <c:valAx>
        <c:axId val="201744959"/>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210916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4'!$E$120:$E$339</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'Q3-Model 4'!$G$120:$G$339</c:f>
              <c:numCache>
                <c:formatCode>0.000</c:formatCode>
                <c:ptCount val="220"/>
                <c:pt idx="0">
                  <c:v>0.10729178684499237</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1BDF-F041-858E-ED04515FB60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-0.96475325607204132</c:v>
              </c:pt>
            </c:numLit>
          </c:yVal>
          <c:smooth val="0"/>
          <c:extLst>
            <c:ext xmlns:c16="http://schemas.microsoft.com/office/drawing/2014/chart" uri="{C3380CC4-5D6E-409C-BE32-E72D297353CC}">
              <c16:uniqueId val="{00000001-1BDF-F041-858E-ED04515FB60F}"/>
            </c:ext>
          </c:extLst>
        </c:ser>
        <c:dLbls>
          <c:showLegendKey val="0"/>
          <c:showVal val="0"/>
          <c:showCatName val="0"/>
          <c:showSerName val="0"/>
          <c:showPercent val="0"/>
          <c:showBubbleSize val="0"/>
        </c:dLbls>
        <c:axId val="901728304"/>
        <c:axId val="712885135"/>
      </c:scatterChart>
      <c:valAx>
        <c:axId val="901728304"/>
        <c:scaling>
          <c:orientation val="minMax"/>
          <c:max val="6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712885135"/>
        <c:crosses val="autoZero"/>
        <c:crossBetween val="midCat"/>
      </c:valAx>
      <c:valAx>
        <c:axId val="712885135"/>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9017283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'RM-Linear Regression'!$B$104:$B$213</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'RM-Linear Regression'!$G$104:$G$213</c:f>
              <c:numCache>
                <c:formatCode>0.000</c:formatCode>
                <c:ptCount val="110"/>
                <c:pt idx="0">
                  <c:v>8.6768495407414797E-2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val>
          <c:extLst>
            <c:ext xmlns:c16="http://schemas.microsoft.com/office/drawing/2014/chart" uri="{C3380CC4-5D6E-409C-BE32-E72D297353CC}">
              <c16:uniqueId val="{00000000-4B5E-1E41-92FE-6B916C9E854B}"/>
            </c:ext>
          </c:extLst>
        </c:ser>
        <c:dLbls>
          <c:showLegendKey val="0"/>
          <c:showVal val="0"/>
          <c:showCatName val="0"/>
          <c:showSerName val="0"/>
          <c:showPercent val="0"/>
          <c:showBubbleSize val="0"/>
        </c:dLbls>
        <c:gapWidth val="60"/>
        <c:overlap val="-30"/>
        <c:axId val="202362047"/>
        <c:axId val="202363775"/>
      </c:barChart>
      <c:catAx>
        <c:axId val="202362047"/>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202363775"/>
        <c:crosses val="autoZero"/>
        <c:auto val="1"/>
        <c:lblAlgn val="ctr"/>
        <c:lblOffset val="100"/>
        <c:noMultiLvlLbl val="0"/>
      </c:catAx>
      <c:valAx>
        <c:axId val="202363775"/>
        <c:scaling>
          <c:orientation val="minMax"/>
          <c:max val="6"/>
          <c:min val="-6"/>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236204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E211-7F40-AA60-0BCB99856BB0}"/>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E211-7F40-AA60-0BCB99856BB0}"/>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E211-7F40-AA60-0BCB99856BB0}"/>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0.15810354425818651</c:v>
                </c:pt>
                <c:pt idx="1">
                  <c:v>0.15780046854176522</c:v>
                </c:pt>
                <c:pt idx="2">
                  <c:v>0.15893733240926228</c:v>
                </c:pt>
              </c:numLit>
            </c:plus>
            <c:minus>
              <c:numLit>
                <c:formatCode>General</c:formatCode>
                <c:ptCount val="3"/>
                <c:pt idx="0">
                  <c:v>0.15810354425818651</c:v>
                </c:pt>
                <c:pt idx="1">
                  <c:v>0.15780046854176516</c:v>
                </c:pt>
                <c:pt idx="2">
                  <c:v>0.15893733240926231</c:v>
                </c:pt>
              </c:numLit>
            </c:minus>
          </c:errBars>
          <c:cat>
            <c:strRef>
              <c:f>'NE-Linear regression'!$B$76:$B$78</c:f>
              <c:strCache>
                <c:ptCount val="3"/>
                <c:pt idx="0">
                  <c:v>Average Retail Price</c:v>
                </c:pt>
                <c:pt idx="1">
                  <c:v>Demo</c:v>
                </c:pt>
                <c:pt idx="2">
                  <c:v>Demo1-3</c:v>
                </c:pt>
              </c:strCache>
            </c:strRef>
          </c:cat>
          <c:val>
            <c:numRef>
              <c:f>'NE-Linear regression'!$C$76:$C$78</c:f>
              <c:numCache>
                <c:formatCode>0.000</c:formatCode>
                <c:ptCount val="3"/>
                <c:pt idx="0">
                  <c:v>-0.27046776502920067</c:v>
                </c:pt>
                <c:pt idx="1">
                  <c:v>0.36450070073350849</c:v>
                </c:pt>
                <c:pt idx="2">
                  <c:v>0.35909248074969041</c:v>
                </c:pt>
              </c:numCache>
            </c:numRef>
          </c:val>
          <c:extLst>
            <c:ext xmlns:c16="http://schemas.microsoft.com/office/drawing/2014/chart" uri="{C3380CC4-5D6E-409C-BE32-E72D297353CC}">
              <c16:uniqueId val="{00000000-E211-7F40-AA60-0BCB99856BB0}"/>
            </c:ext>
          </c:extLst>
        </c:ser>
        <c:dLbls>
          <c:showLegendKey val="0"/>
          <c:showVal val="0"/>
          <c:showCatName val="0"/>
          <c:showSerName val="0"/>
          <c:showPercent val="0"/>
          <c:showBubbleSize val="0"/>
        </c:dLbls>
        <c:gapWidth val="60"/>
        <c:overlap val="-30"/>
        <c:axId val="765062495"/>
        <c:axId val="764513839"/>
      </c:barChart>
      <c:catAx>
        <c:axId val="765062495"/>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764513839"/>
        <c:crosses val="autoZero"/>
        <c:auto val="1"/>
        <c:lblAlgn val="ctr"/>
        <c:lblOffset val="100"/>
        <c:noMultiLvlLbl val="0"/>
      </c:catAx>
      <c:valAx>
        <c:axId val="764513839"/>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76506249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'NE-Linear regression'!$D$104:$D$213</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xVal>
          <c:yVal>
            <c:numRef>
              <c:f>'NE-Linear regression'!$G$104:$G$213</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ACAF-514A-A151-B3F78BDF073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152.5346601739578</c:v>
              </c:pt>
            </c:numLit>
          </c:xVal>
          <c:yVal>
            <c:numLit>
              <c:formatCode>General</c:formatCode>
              <c:ptCount val="1"/>
              <c:pt idx="0">
                <c:v>-1.0276341733467571</c:v>
              </c:pt>
            </c:numLit>
          </c:yVal>
          <c:smooth val="0"/>
          <c:extLst>
            <c:ext xmlns:c16="http://schemas.microsoft.com/office/drawing/2014/chart" uri="{C3380CC4-5D6E-409C-BE32-E72D297353CC}">
              <c16:uniqueId val="{00000001-ACAF-514A-A151-B3F78BDF0731}"/>
            </c:ext>
          </c:extLst>
        </c:ser>
        <c:dLbls>
          <c:showLegendKey val="0"/>
          <c:showVal val="0"/>
          <c:showCatName val="0"/>
          <c:showSerName val="0"/>
          <c:showPercent val="0"/>
          <c:showBubbleSize val="0"/>
        </c:dLbls>
        <c:axId val="765152783"/>
        <c:axId val="765095471"/>
      </c:scatterChart>
      <c:valAx>
        <c:axId val="765152783"/>
        <c:scaling>
          <c:orientation val="minMax"/>
          <c:max val="5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765095471"/>
        <c:crosses val="autoZero"/>
        <c:crossBetween val="midCat"/>
      </c:valAx>
      <c:valAx>
        <c:axId val="765095471"/>
        <c:scaling>
          <c:orientation val="minMax"/>
          <c:max val="3"/>
          <c:min val="-3"/>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76515278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'NE-Linear regression'!$E$104:$E$213</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'NE-Linear regression'!$G$104:$G$213</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ABB1-0F48-BA76-3AD68EDC9C0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-1.0276341733467571</c:v>
              </c:pt>
            </c:numLit>
          </c:yVal>
          <c:smooth val="0"/>
          <c:extLst>
            <c:ext xmlns:c16="http://schemas.microsoft.com/office/drawing/2014/chart" uri="{C3380CC4-5D6E-409C-BE32-E72D297353CC}">
              <c16:uniqueId val="{00000001-ABB1-0F48-BA76-3AD68EDC9C01}"/>
            </c:ext>
          </c:extLst>
        </c:ser>
        <c:dLbls>
          <c:showLegendKey val="0"/>
          <c:showVal val="0"/>
          <c:showCatName val="0"/>
          <c:showSerName val="0"/>
          <c:showPercent val="0"/>
          <c:showBubbleSize val="0"/>
        </c:dLbls>
        <c:axId val="2107125119"/>
        <c:axId val="2107126847"/>
      </c:scatterChart>
      <c:valAx>
        <c:axId val="2107125119"/>
        <c:scaling>
          <c:orientation val="minMax"/>
          <c:max val="400"/>
          <c:min val="15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2107126847"/>
        <c:crosses val="autoZero"/>
        <c:crossBetween val="midCat"/>
      </c:valAx>
      <c:valAx>
        <c:axId val="2107126847"/>
        <c:scaling>
          <c:orientation val="minMax"/>
          <c:max val="3"/>
          <c:min val="-3"/>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071251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'NE-Linear regression'!$E$104:$E$213</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'NE-Linear regression'!$D$104:$D$213</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yVal>
          <c:smooth val="0"/>
          <c:extLst>
            <c:ext xmlns:c16="http://schemas.microsoft.com/office/drawing/2014/chart" uri="{C3380CC4-5D6E-409C-BE32-E72D297353CC}">
              <c16:uniqueId val="{00000000-5C4F-AC47-998F-4782B43DE47D}"/>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152.5346601739578</c:v>
              </c:pt>
            </c:numLit>
          </c:yVal>
          <c:smooth val="0"/>
          <c:extLst>
            <c:ext xmlns:c16="http://schemas.microsoft.com/office/drawing/2014/chart" uri="{C3380CC4-5D6E-409C-BE32-E72D297353CC}">
              <c16:uniqueId val="{00000001-5C4F-AC47-998F-4782B43DE47D}"/>
            </c:ext>
          </c:extLst>
        </c:ser>
        <c:ser>
          <c:idx val="2"/>
          <c:order val="2"/>
          <c:tx>
            <c:v/>
          </c:tx>
          <c:spPr>
            <a:ln w="6350">
              <a:solidFill>
                <a:srgbClr val="989898"/>
              </a:solidFill>
              <a:prstDash val="solid"/>
            </a:ln>
            <a:effectLst/>
          </c:spPr>
          <c:marker>
            <c:symbol val="none"/>
          </c:marker>
          <c:xVal>
            <c:numRef>
              <c:f>XLSTAT_20231112_152544_1_HID!xdata1</c:f>
              <c:numCache>
                <c:formatCode>General</c:formatCode>
                <c:ptCount val="70"/>
                <c:pt idx="0">
                  <c:v>155.99026191566301</c:v>
                </c:pt>
                <c:pt idx="1">
                  <c:v>160.06841802930342</c:v>
                </c:pt>
                <c:pt idx="2">
                  <c:v>164.14657414294382</c:v>
                </c:pt>
                <c:pt idx="3">
                  <c:v>168.22473025658422</c:v>
                </c:pt>
                <c:pt idx="4">
                  <c:v>172.3028863702246</c:v>
                </c:pt>
                <c:pt idx="5">
                  <c:v>176.381042483865</c:v>
                </c:pt>
                <c:pt idx="6">
                  <c:v>180.45919859750541</c:v>
                </c:pt>
                <c:pt idx="7">
                  <c:v>184.53735471114581</c:v>
                </c:pt>
                <c:pt idx="8">
                  <c:v>188.61551082478621</c:v>
                </c:pt>
                <c:pt idx="9">
                  <c:v>192.69366693842662</c:v>
                </c:pt>
                <c:pt idx="10">
                  <c:v>196.77182305206702</c:v>
                </c:pt>
                <c:pt idx="11">
                  <c:v>200.8499791657074</c:v>
                </c:pt>
                <c:pt idx="12">
                  <c:v>204.92813527934783</c:v>
                </c:pt>
                <c:pt idx="13">
                  <c:v>209.0062913929882</c:v>
                </c:pt>
                <c:pt idx="14">
                  <c:v>213.08444750662861</c:v>
                </c:pt>
                <c:pt idx="15">
                  <c:v>217.16260362026901</c:v>
                </c:pt>
                <c:pt idx="16">
                  <c:v>221.24075973390941</c:v>
                </c:pt>
                <c:pt idx="17">
                  <c:v>225.31891584754982</c:v>
                </c:pt>
                <c:pt idx="18">
                  <c:v>229.39707196119022</c:v>
                </c:pt>
                <c:pt idx="19">
                  <c:v>233.47522807483062</c:v>
                </c:pt>
                <c:pt idx="20">
                  <c:v>237.553384188471</c:v>
                </c:pt>
                <c:pt idx="21">
                  <c:v>241.63154030211143</c:v>
                </c:pt>
                <c:pt idx="22">
                  <c:v>245.70969641575181</c:v>
                </c:pt>
                <c:pt idx="23">
                  <c:v>249.78785252939221</c:v>
                </c:pt>
                <c:pt idx="24">
                  <c:v>253.86600864303261</c:v>
                </c:pt>
                <c:pt idx="25">
                  <c:v>257.94416475667299</c:v>
                </c:pt>
                <c:pt idx="26">
                  <c:v>262.02232087031342</c:v>
                </c:pt>
                <c:pt idx="27">
                  <c:v>266.1004769839538</c:v>
                </c:pt>
                <c:pt idx="28">
                  <c:v>270.17863309759423</c:v>
                </c:pt>
                <c:pt idx="29">
                  <c:v>274.2567892112346</c:v>
                </c:pt>
                <c:pt idx="30">
                  <c:v>278.33494532487498</c:v>
                </c:pt>
                <c:pt idx="31">
                  <c:v>282.41310143851541</c:v>
                </c:pt>
                <c:pt idx="32">
                  <c:v>286.49125755215584</c:v>
                </c:pt>
                <c:pt idx="33">
                  <c:v>290.56941366579622</c:v>
                </c:pt>
                <c:pt idx="34">
                  <c:v>294.64756977943659</c:v>
                </c:pt>
                <c:pt idx="35">
                  <c:v>298.72572589307703</c:v>
                </c:pt>
                <c:pt idx="36">
                  <c:v>302.80388200671746</c:v>
                </c:pt>
                <c:pt idx="37">
                  <c:v>306.88203812035783</c:v>
                </c:pt>
                <c:pt idx="38">
                  <c:v>310.96019423399821</c:v>
                </c:pt>
                <c:pt idx="39">
                  <c:v>315.03835034763858</c:v>
                </c:pt>
                <c:pt idx="40">
                  <c:v>319.11650646127902</c:v>
                </c:pt>
                <c:pt idx="41">
                  <c:v>323.19466257491945</c:v>
                </c:pt>
                <c:pt idx="42">
                  <c:v>327.27281868855982</c:v>
                </c:pt>
                <c:pt idx="43">
                  <c:v>331.3509748022002</c:v>
                </c:pt>
                <c:pt idx="44">
                  <c:v>335.42913091584057</c:v>
                </c:pt>
                <c:pt idx="45">
                  <c:v>339.50728702948101</c:v>
                </c:pt>
                <c:pt idx="46">
                  <c:v>343.58544314312144</c:v>
                </c:pt>
                <c:pt idx="47">
                  <c:v>347.66359925676181</c:v>
                </c:pt>
                <c:pt idx="48">
                  <c:v>351.74175537040219</c:v>
                </c:pt>
                <c:pt idx="49">
                  <c:v>355.81991148404262</c:v>
                </c:pt>
                <c:pt idx="50">
                  <c:v>359.89806759768305</c:v>
                </c:pt>
                <c:pt idx="51">
                  <c:v>363.97622371132343</c:v>
                </c:pt>
                <c:pt idx="52">
                  <c:v>368.0543798249638</c:v>
                </c:pt>
                <c:pt idx="53">
                  <c:v>372.13253593860418</c:v>
                </c:pt>
                <c:pt idx="54">
                  <c:v>376.21069205224461</c:v>
                </c:pt>
                <c:pt idx="55">
                  <c:v>380.28884816588504</c:v>
                </c:pt>
                <c:pt idx="56">
                  <c:v>384.36700427952542</c:v>
                </c:pt>
                <c:pt idx="57">
                  <c:v>388.44516039316579</c:v>
                </c:pt>
                <c:pt idx="58">
                  <c:v>392.52331650680622</c:v>
                </c:pt>
                <c:pt idx="59">
                  <c:v>396.60147262044666</c:v>
                </c:pt>
                <c:pt idx="60">
                  <c:v>400.67962873408703</c:v>
                </c:pt>
                <c:pt idx="61">
                  <c:v>404.75778484772741</c:v>
                </c:pt>
                <c:pt idx="62">
                  <c:v>408.83594096136778</c:v>
                </c:pt>
                <c:pt idx="63">
                  <c:v>412.91409707500827</c:v>
                </c:pt>
                <c:pt idx="64">
                  <c:v>416.99225318864865</c:v>
                </c:pt>
                <c:pt idx="65">
                  <c:v>421.07040930228902</c:v>
                </c:pt>
                <c:pt idx="66">
                  <c:v>425.1485654159294</c:v>
                </c:pt>
                <c:pt idx="67">
                  <c:v>429.22672152956977</c:v>
                </c:pt>
                <c:pt idx="68">
                  <c:v>433.30487764321026</c:v>
                </c:pt>
                <c:pt idx="69">
                  <c:v>437.38303375685064</c:v>
                </c:pt>
              </c:numCache>
            </c:numRef>
          </c:xVal>
          <c:yVal>
            <c:numRef>
              <c:f>XLSTAT_20231112_152544_1_HID!ydata1</c:f>
              <c:numCache>
                <c:formatCode>General</c:formatCode>
                <c:ptCount val="70"/>
                <c:pt idx="0">
                  <c:v>42.070680561556387</c:v>
                </c:pt>
                <c:pt idx="1">
                  <c:v>46.39899051738567</c:v>
                </c:pt>
                <c:pt idx="2">
                  <c:v>50.71722893573461</c:v>
                </c:pt>
                <c:pt idx="3">
                  <c:v>55.025331735027422</c:v>
                </c:pt>
                <c:pt idx="4">
                  <c:v>59.323237028384554</c:v>
                </c:pt>
                <c:pt idx="5">
                  <c:v>63.61088520178555</c:v>
                </c:pt>
                <c:pt idx="6">
                  <c:v>67.888218990407552</c:v>
                </c:pt>
                <c:pt idx="7">
                  <c:v>72.155183552926786</c:v>
                </c:pt>
                <c:pt idx="8">
                  <c:v>76.411726543569856</c:v>
                </c:pt>
                <c:pt idx="9">
                  <c:v>80.657798181706013</c:v>
                </c:pt>
                <c:pt idx="10">
                  <c:v>84.893351318773227</c:v>
                </c:pt>
                <c:pt idx="11">
                  <c:v>89.118341502337358</c:v>
                </c:pt>
                <c:pt idx="12">
                  <c:v>93.332727037087693</c:v>
                </c:pt>
                <c:pt idx="13">
                  <c:v>97.536469042579441</c:v>
                </c:pt>
                <c:pt idx="14">
                  <c:v>101.72953150754226</c:v>
                </c:pt>
                <c:pt idx="15">
                  <c:v>105.91188134058059</c:v>
                </c:pt>
                <c:pt idx="16">
                  <c:v>110.08348841710331</c:v>
                </c:pt>
                <c:pt idx="17">
                  <c:v>114.24432562232943</c:v>
                </c:pt>
                <c:pt idx="18">
                  <c:v>118.39436889022844</c:v>
                </c:pt>
                <c:pt idx="19">
                  <c:v>122.53359723826647</c:v>
                </c:pt>
                <c:pt idx="20">
                  <c:v>126.66199279784156</c:v>
                </c:pt>
                <c:pt idx="21">
                  <c:v>130.77954084030677</c:v>
                </c:pt>
                <c:pt idx="22">
                  <c:v>134.88622979849148</c:v>
                </c:pt>
                <c:pt idx="23">
                  <c:v>138.98205128364972</c:v>
                </c:pt>
                <c:pt idx="24">
                  <c:v>143.06700009777597</c:v>
                </c:pt>
                <c:pt idx="25">
                  <c:v>147.14107424124728</c:v>
                </c:pt>
                <c:pt idx="26">
                  <c:v>151.20427491576552</c:v>
                </c:pt>
                <c:pt idx="27">
                  <c:v>155.25660652258881</c:v>
                </c:pt>
                <c:pt idx="28">
                  <c:v>159.29807665605972</c:v>
                </c:pt>
                <c:pt idx="29">
                  <c:v>163.32869609245029</c:v>
                </c:pt>
                <c:pt idx="30">
                  <c:v>167.34847877416462</c:v>
                </c:pt>
                <c:pt idx="31">
                  <c:v>171.35744178935073</c:v>
                </c:pt>
                <c:pt idx="32">
                  <c:v>175.35560534699189</c:v>
                </c:pt>
                <c:pt idx="33">
                  <c:v>179.34299274756239</c:v>
                </c:pt>
                <c:pt idx="34">
                  <c:v>183.31963034934574</c:v>
                </c:pt>
                <c:pt idx="35">
                  <c:v>187.28554753052805</c:v>
                </c:pt>
                <c:pt idx="36">
                  <c:v>191.24077664719286</c:v>
                </c:pt>
                <c:pt idx="37">
                  <c:v>195.18535298735608</c:v>
                </c:pt>
                <c:pt idx="38">
                  <c:v>199.11931472119045</c:v>
                </c:pt>
                <c:pt idx="39">
                  <c:v>203.04270284760076</c:v>
                </c:pt>
                <c:pt idx="40">
                  <c:v>206.95556113732064</c:v>
                </c:pt>
                <c:pt idx="41">
                  <c:v>210.8579360727104</c:v>
                </c:pt>
                <c:pt idx="42">
                  <c:v>214.74987678444339</c:v>
                </c:pt>
                <c:pt idx="43">
                  <c:v>218.63143498527623</c:v>
                </c:pt>
                <c:pt idx="44">
                  <c:v>222.50266490110184</c:v>
                </c:pt>
                <c:pt idx="45">
                  <c:v>226.36362319949149</c:v>
                </c:pt>
                <c:pt idx="46">
                  <c:v>230.21436891593459</c:v>
                </c:pt>
                <c:pt idx="47">
                  <c:v>234.05496337798783</c:v>
                </c:pt>
                <c:pt idx="48">
                  <c:v>237.88547012754753</c:v>
                </c:pt>
                <c:pt idx="49">
                  <c:v>241.70595484145827</c:v>
                </c:pt>
                <c:pt idx="50">
                  <c:v>245.51648525067299</c:v>
                </c:pt>
                <c:pt idx="51">
                  <c:v>249.3171310581763</c:v>
                </c:pt>
                <c:pt idx="52">
                  <c:v>253.10796385588282</c:v>
                </c:pt>
                <c:pt idx="53">
                  <c:v>256.88905704071635</c:v>
                </c:pt>
                <c:pt idx="54">
                  <c:v>260.66048573007595</c:v>
                </c:pt>
                <c:pt idx="55">
                  <c:v>264.42232667688688</c:v>
                </c:pt>
                <c:pt idx="56">
                  <c:v>268.17465818443145</c:v>
                </c:pt>
                <c:pt idx="57">
                  <c:v>271.91756002114829</c:v>
                </c:pt>
                <c:pt idx="58">
                  <c:v>275.6511133355815</c:v>
                </c:pt>
                <c:pt idx="59">
                  <c:v>279.37540057165563</c:v>
                </c:pt>
                <c:pt idx="60">
                  <c:v>283.09050538444399</c:v>
                </c:pt>
                <c:pt idx="61">
                  <c:v>286.79651255659081</c:v>
                </c:pt>
                <c:pt idx="62">
                  <c:v>290.49350791553809</c:v>
                </c:pt>
                <c:pt idx="63">
                  <c:v>294.18157825170277</c:v>
                </c:pt>
                <c:pt idx="64">
                  <c:v>297.86081123773715</c:v>
                </c:pt>
                <c:pt idx="65">
                  <c:v>301.53129534900131</c:v>
                </c:pt>
                <c:pt idx="66">
                  <c:v>305.19311978536325</c:v>
                </c:pt>
                <c:pt idx="67">
                  <c:v>308.8463743944364</c:v>
                </c:pt>
                <c:pt idx="68">
                  <c:v>312.49114959635455</c:v>
                </c:pt>
                <c:pt idx="69">
                  <c:v>316.12753631017438</c:v>
                </c:pt>
              </c:numCache>
            </c:numRef>
          </c:yVal>
          <c:smooth val="1"/>
          <c:extLst>
            <c:ext xmlns:c16="http://schemas.microsoft.com/office/drawing/2014/chart" uri="{C3380CC4-5D6E-409C-BE32-E72D297353CC}">
              <c16:uniqueId val="{00000002-5C4F-AC47-998F-4782B43DE47D}"/>
            </c:ext>
          </c:extLst>
        </c:ser>
        <c:ser>
          <c:idx val="3"/>
          <c:order val="3"/>
          <c:tx>
            <c:v/>
          </c:tx>
          <c:spPr>
            <a:ln w="6350">
              <a:solidFill>
                <a:srgbClr val="989898"/>
              </a:solidFill>
              <a:prstDash val="solid"/>
            </a:ln>
            <a:effectLst/>
          </c:spPr>
          <c:marker>
            <c:symbol val="none"/>
          </c:marker>
          <c:xVal>
            <c:numRef>
              <c:f>XLSTAT_20231112_152544_1_HID!xdata2</c:f>
              <c:numCache>
                <c:formatCode>General</c:formatCode>
                <c:ptCount val="70"/>
                <c:pt idx="0">
                  <c:v>131.207458749404</c:v>
                </c:pt>
                <c:pt idx="1">
                  <c:v>135.64478592342496</c:v>
                </c:pt>
                <c:pt idx="2">
                  <c:v>140.08211309744593</c:v>
                </c:pt>
                <c:pt idx="3">
                  <c:v>144.51944027146692</c:v>
                </c:pt>
                <c:pt idx="4">
                  <c:v>148.95676744548788</c:v>
                </c:pt>
                <c:pt idx="5">
                  <c:v>153.39409461950885</c:v>
                </c:pt>
                <c:pt idx="6">
                  <c:v>157.83142179352981</c:v>
                </c:pt>
                <c:pt idx="7">
                  <c:v>162.26874896755078</c:v>
                </c:pt>
                <c:pt idx="8">
                  <c:v>166.70607614157177</c:v>
                </c:pt>
                <c:pt idx="9">
                  <c:v>171.14340331559274</c:v>
                </c:pt>
                <c:pt idx="10">
                  <c:v>175.5807304896137</c:v>
                </c:pt>
                <c:pt idx="11">
                  <c:v>180.01805766363466</c:v>
                </c:pt>
                <c:pt idx="12">
                  <c:v>184.45538483765563</c:v>
                </c:pt>
                <c:pt idx="13">
                  <c:v>188.89271201167662</c:v>
                </c:pt>
                <c:pt idx="14">
                  <c:v>193.33003918569756</c:v>
                </c:pt>
                <c:pt idx="15">
                  <c:v>197.76736635971855</c:v>
                </c:pt>
                <c:pt idx="16">
                  <c:v>202.20469353373952</c:v>
                </c:pt>
                <c:pt idx="17">
                  <c:v>206.64202070776048</c:v>
                </c:pt>
                <c:pt idx="18">
                  <c:v>211.07934788178147</c:v>
                </c:pt>
                <c:pt idx="19">
                  <c:v>215.51667505580241</c:v>
                </c:pt>
                <c:pt idx="20">
                  <c:v>219.9540022298234</c:v>
                </c:pt>
                <c:pt idx="21">
                  <c:v>224.39132940384437</c:v>
                </c:pt>
                <c:pt idx="22">
                  <c:v>228.82865657786533</c:v>
                </c:pt>
                <c:pt idx="23">
                  <c:v>233.26598375188632</c:v>
                </c:pt>
                <c:pt idx="24">
                  <c:v>237.70331092590726</c:v>
                </c:pt>
                <c:pt idx="25">
                  <c:v>242.14063809992825</c:v>
                </c:pt>
                <c:pt idx="26">
                  <c:v>246.57796527394922</c:v>
                </c:pt>
                <c:pt idx="27">
                  <c:v>251.01529244797018</c:v>
                </c:pt>
                <c:pt idx="28">
                  <c:v>255.45261962199115</c:v>
                </c:pt>
                <c:pt idx="29">
                  <c:v>259.88994679601211</c:v>
                </c:pt>
                <c:pt idx="30">
                  <c:v>264.3272739700331</c:v>
                </c:pt>
                <c:pt idx="31">
                  <c:v>268.76460114405404</c:v>
                </c:pt>
                <c:pt idx="32">
                  <c:v>273.20192831807503</c:v>
                </c:pt>
                <c:pt idx="33">
                  <c:v>277.63925549209603</c:v>
                </c:pt>
                <c:pt idx="34">
                  <c:v>282.07658266611696</c:v>
                </c:pt>
                <c:pt idx="35">
                  <c:v>286.51390984013796</c:v>
                </c:pt>
                <c:pt idx="36">
                  <c:v>290.95123701415889</c:v>
                </c:pt>
                <c:pt idx="37">
                  <c:v>295.38856418817988</c:v>
                </c:pt>
                <c:pt idx="38">
                  <c:v>299.82589136220088</c:v>
                </c:pt>
                <c:pt idx="39">
                  <c:v>304.26321853622181</c:v>
                </c:pt>
                <c:pt idx="40">
                  <c:v>308.70054571024281</c:v>
                </c:pt>
                <c:pt idx="41">
                  <c:v>313.13787288426374</c:v>
                </c:pt>
                <c:pt idx="42">
                  <c:v>317.57520005828474</c:v>
                </c:pt>
                <c:pt idx="43">
                  <c:v>322.01252723230573</c:v>
                </c:pt>
                <c:pt idx="44">
                  <c:v>326.44985440632666</c:v>
                </c:pt>
                <c:pt idx="45">
                  <c:v>330.8871815803476</c:v>
                </c:pt>
                <c:pt idx="46">
                  <c:v>335.32450875436859</c:v>
                </c:pt>
                <c:pt idx="47">
                  <c:v>339.76183592838959</c:v>
                </c:pt>
                <c:pt idx="48">
                  <c:v>344.19916310241058</c:v>
                </c:pt>
                <c:pt idx="49">
                  <c:v>348.63649027643152</c:v>
                </c:pt>
                <c:pt idx="50">
                  <c:v>353.07381745045245</c:v>
                </c:pt>
                <c:pt idx="51">
                  <c:v>357.51114462447345</c:v>
                </c:pt>
                <c:pt idx="52">
                  <c:v>361.94847179849444</c:v>
                </c:pt>
                <c:pt idx="53">
                  <c:v>366.38579897251543</c:v>
                </c:pt>
                <c:pt idx="54">
                  <c:v>370.82312614653637</c:v>
                </c:pt>
                <c:pt idx="55">
                  <c:v>375.2604533205573</c:v>
                </c:pt>
                <c:pt idx="56">
                  <c:v>379.6977804945783</c:v>
                </c:pt>
                <c:pt idx="57">
                  <c:v>384.13510766859929</c:v>
                </c:pt>
                <c:pt idx="58">
                  <c:v>388.57243484262023</c:v>
                </c:pt>
                <c:pt idx="59">
                  <c:v>393.00976201664122</c:v>
                </c:pt>
                <c:pt idx="60">
                  <c:v>397.44708919066221</c:v>
                </c:pt>
                <c:pt idx="61">
                  <c:v>401.88441636468315</c:v>
                </c:pt>
                <c:pt idx="62">
                  <c:v>406.32174353870414</c:v>
                </c:pt>
                <c:pt idx="63">
                  <c:v>410.75907071272508</c:v>
                </c:pt>
                <c:pt idx="64">
                  <c:v>415.19639788674607</c:v>
                </c:pt>
                <c:pt idx="65">
                  <c:v>419.63372506076706</c:v>
                </c:pt>
                <c:pt idx="66">
                  <c:v>424.071052234788</c:v>
                </c:pt>
                <c:pt idx="67">
                  <c:v>428.50837940880899</c:v>
                </c:pt>
                <c:pt idx="68">
                  <c:v>432.94570658282993</c:v>
                </c:pt>
                <c:pt idx="69">
                  <c:v>437.38303375685092</c:v>
                </c:pt>
              </c:numCache>
            </c:numRef>
          </c:xVal>
          <c:yVal>
            <c:numRef>
              <c:f>XLSTAT_20231112_152544_1_HID!ydata2</c:f>
              <c:numCache>
                <c:formatCode>General</c:formatCode>
                <c:ptCount val="70"/>
                <c:pt idx="0">
                  <c:v>246.8598093628901</c:v>
                </c:pt>
                <c:pt idx="1">
                  <c:v>250.96044316634459</c:v>
                </c:pt>
                <c:pt idx="2">
                  <c:v>255.07249727185223</c:v>
                </c:pt>
                <c:pt idx="3">
                  <c:v>259.19606885836697</c:v>
                </c:pt>
                <c:pt idx="4">
                  <c:v>263.33125271124692</c:v>
                </c:pt>
                <c:pt idx="5">
                  <c:v>267.4781410932647</c:v>
                </c:pt>
                <c:pt idx="6">
                  <c:v>271.63682361661586</c:v>
                </c:pt>
                <c:pt idx="7">
                  <c:v>275.80738711629419</c:v>
                </c:pt>
                <c:pt idx="8">
                  <c:v>279.9899155252092</c:v>
                </c:pt>
                <c:pt idx="9">
                  <c:v>284.1844897514257</c:v>
                </c:pt>
                <c:pt idx="10">
                  <c:v>288.39118755791213</c:v>
                </c:pt>
                <c:pt idx="11">
                  <c:v>292.61008344518183</c:v>
                </c:pt>
                <c:pt idx="12">
                  <c:v>296.84124853721528</c:v>
                </c:pt>
                <c:pt idx="13">
                  <c:v>301.08475047104616</c:v>
                </c:pt>
                <c:pt idx="14">
                  <c:v>305.34065329039095</c:v>
                </c:pt>
                <c:pt idx="15">
                  <c:v>309.60901734369531</c:v>
                </c:pt>
                <c:pt idx="16">
                  <c:v>313.88989918695944</c:v>
                </c:pt>
                <c:pt idx="17">
                  <c:v>318.18335149169741</c:v>
                </c:pt>
                <c:pt idx="18">
                  <c:v>322.48942295836724</c:v>
                </c:pt>
                <c:pt idx="19">
                  <c:v>326.80815823559726</c:v>
                </c:pt>
                <c:pt idx="20">
                  <c:v>331.139597845514</c:v>
                </c:pt>
                <c:pt idx="21">
                  <c:v>335.48377811545765</c:v>
                </c:pt>
                <c:pt idx="22">
                  <c:v>339.8407311163507</c:v>
                </c:pt>
                <c:pt idx="23">
                  <c:v>344.21048460795964</c:v>
                </c:pt>
                <c:pt idx="24">
                  <c:v>348.59306199126735</c:v>
                </c:pt>
                <c:pt idx="25">
                  <c:v>352.98848226814397</c:v>
                </c:pt>
                <c:pt idx="26">
                  <c:v>357.39676000847874</c:v>
                </c:pt>
                <c:pt idx="27">
                  <c:v>361.81790532490447</c:v>
                </c:pt>
                <c:pt idx="28">
                  <c:v>366.25192385521723</c:v>
                </c:pt>
                <c:pt idx="29">
                  <c:v>370.69881675256136</c:v>
                </c:pt>
                <c:pt idx="30">
                  <c:v>375.15858068342141</c:v>
                </c:pt>
                <c:pt idx="31">
                  <c:v>379.63120783342686</c:v>
                </c:pt>
                <c:pt idx="32">
                  <c:v>384.11668592094884</c:v>
                </c:pt>
                <c:pt idx="33">
                  <c:v>388.61499821843086</c:v>
                </c:pt>
                <c:pt idx="34">
                  <c:v>393.12612358136937</c:v>
                </c:pt>
                <c:pt idx="35">
                  <c:v>397.65003648482627</c:v>
                </c:pt>
                <c:pt idx="36">
                  <c:v>402.18670706732729</c:v>
                </c:pt>
                <c:pt idx="37">
                  <c:v>406.73610118197104</c:v>
                </c:pt>
                <c:pt idx="38">
                  <c:v>411.29818045454567</c:v>
                </c:pt>
                <c:pt idx="39">
                  <c:v>415.87290234842567</c:v>
                </c:pt>
                <c:pt idx="40">
                  <c:v>420.46022023599562</c:v>
                </c:pt>
                <c:pt idx="41">
                  <c:v>425.06008347632417</c:v>
                </c:pt>
                <c:pt idx="42">
                  <c:v>429.67243749879469</c:v>
                </c:pt>
                <c:pt idx="43">
                  <c:v>434.29722389237543</c:v>
                </c:pt>
                <c:pt idx="44">
                  <c:v>438.9343805001983</c:v>
                </c:pt>
                <c:pt idx="45">
                  <c:v>443.58384151910155</c:v>
                </c:pt>
                <c:pt idx="46">
                  <c:v>448.2455376037758</c:v>
                </c:pt>
                <c:pt idx="47">
                  <c:v>452.91939597514653</c:v>
                </c:pt>
                <c:pt idx="48">
                  <c:v>457.60534053261665</c:v>
                </c:pt>
                <c:pt idx="49">
                  <c:v>462.30329196978698</c:v>
                </c:pt>
                <c:pt idx="50">
                  <c:v>467.01316789326944</c:v>
                </c:pt>
                <c:pt idx="51">
                  <c:v>471.73488294420605</c:v>
                </c:pt>
                <c:pt idx="52">
                  <c:v>476.46834892210859</c:v>
                </c:pt>
                <c:pt idx="53">
                  <c:v>481.21347491063523</c:v>
                </c:pt>
                <c:pt idx="54">
                  <c:v>485.97016740492592</c:v>
                </c:pt>
                <c:pt idx="55">
                  <c:v>490.73833044012468</c:v>
                </c:pt>
                <c:pt idx="56">
                  <c:v>495.51786572072456</c:v>
                </c:pt>
                <c:pt idx="57">
                  <c:v>500.30867275038077</c:v>
                </c:pt>
                <c:pt idx="58">
                  <c:v>505.11064896184922</c:v>
                </c:pt>
                <c:pt idx="59">
                  <c:v>509.92368984671998</c:v>
                </c:pt>
                <c:pt idx="60">
                  <c:v>514.74768908462568</c:v>
                </c:pt>
                <c:pt idx="61">
                  <c:v>519.58253867162466</c:v>
                </c:pt>
                <c:pt idx="62">
                  <c:v>524.42812904746938</c:v>
                </c:pt>
                <c:pt idx="63">
                  <c:v>529.28434922148722</c:v>
                </c:pt>
                <c:pt idx="64">
                  <c:v>534.15108689682006</c:v>
                </c:pt>
                <c:pt idx="65">
                  <c:v>539.02822859278251</c:v>
                </c:pt>
                <c:pt idx="66">
                  <c:v>543.91565976511754</c:v>
                </c:pt>
                <c:pt idx="67">
                  <c:v>548.81326492394589</c:v>
                </c:pt>
                <c:pt idx="68">
                  <c:v>553.72092774922214</c:v>
                </c:pt>
                <c:pt idx="69">
                  <c:v>558.63853120352724</c:v>
                </c:pt>
              </c:numCache>
            </c:numRef>
          </c:yVal>
          <c:smooth val="1"/>
          <c:extLst>
            <c:ext xmlns:c16="http://schemas.microsoft.com/office/drawing/2014/chart" uri="{C3380CC4-5D6E-409C-BE32-E72D297353CC}">
              <c16:uniqueId val="{00000003-5C4F-AC47-998F-4782B43DE47D}"/>
            </c:ext>
          </c:extLst>
        </c:ser>
        <c:ser>
          <c:idx val="4"/>
          <c:order val="4"/>
          <c:spPr>
            <a:ln w="6350">
              <a:solidFill>
                <a:srgbClr val="000000"/>
              </a:solidFill>
              <a:prstDash val="lgDash"/>
            </a:ln>
          </c:spPr>
          <c:marker>
            <c:symbol val="none"/>
          </c:marker>
          <c:xVal>
            <c:numLit>
              <c:formatCode>General</c:formatCode>
              <c:ptCount val="2"/>
              <c:pt idx="0">
                <c:v>0</c:v>
              </c:pt>
              <c:pt idx="1">
                <c:v>600</c:v>
              </c:pt>
            </c:numLit>
          </c:xVal>
          <c:yVal>
            <c:numLit>
              <c:formatCode>General</c:formatCode>
              <c:ptCount val="2"/>
              <c:pt idx="0">
                <c:v>0</c:v>
              </c:pt>
              <c:pt idx="1">
                <c:v>600</c:v>
              </c:pt>
            </c:numLit>
          </c:yVal>
          <c:smooth val="0"/>
          <c:extLst>
            <c:ext xmlns:c16="http://schemas.microsoft.com/office/drawing/2014/chart" uri="{C3380CC4-5D6E-409C-BE32-E72D297353CC}">
              <c16:uniqueId val="{00000004-5C4F-AC47-998F-4782B43DE47D}"/>
            </c:ext>
          </c:extLst>
        </c:ser>
        <c:dLbls>
          <c:showLegendKey val="0"/>
          <c:showVal val="0"/>
          <c:showCatName val="0"/>
          <c:showSerName val="0"/>
          <c:showPercent val="0"/>
          <c:showBubbleSize val="0"/>
        </c:dLbls>
        <c:axId val="11239792"/>
        <c:axId val="11124688"/>
      </c:scatterChart>
      <c:valAx>
        <c:axId val="11239792"/>
        <c:scaling>
          <c:orientation val="minMax"/>
          <c:max val="600"/>
          <c:min val="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1124688"/>
        <c:crosses val="autoZero"/>
        <c:crossBetween val="midCat"/>
      </c:valAx>
      <c:valAx>
        <c:axId val="11124688"/>
        <c:scaling>
          <c:orientation val="minMax"/>
          <c:max val="600"/>
          <c:min val="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123979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'NE-Linear regression'!$B$104:$B$213</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'NE-Linear regression'!$G$104:$G$213</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val>
          <c:extLst>
            <c:ext xmlns:c16="http://schemas.microsoft.com/office/drawing/2014/chart" uri="{C3380CC4-5D6E-409C-BE32-E72D297353CC}">
              <c16:uniqueId val="{00000000-B6FC-9641-9FF0-E1BBD386849C}"/>
            </c:ext>
          </c:extLst>
        </c:ser>
        <c:dLbls>
          <c:showLegendKey val="0"/>
          <c:showVal val="0"/>
          <c:showCatName val="0"/>
          <c:showSerName val="0"/>
          <c:showPercent val="0"/>
          <c:showBubbleSize val="0"/>
        </c:dLbls>
        <c:gapWidth val="60"/>
        <c:overlap val="-30"/>
        <c:axId val="2107174815"/>
        <c:axId val="2107176543"/>
      </c:barChart>
      <c:catAx>
        <c:axId val="2107174815"/>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2107176543"/>
        <c:crosses val="autoZero"/>
        <c:auto val="1"/>
        <c:lblAlgn val="ctr"/>
        <c:lblOffset val="100"/>
        <c:noMultiLvlLbl val="0"/>
      </c:catAx>
      <c:valAx>
        <c:axId val="2107176543"/>
        <c:scaling>
          <c:orientation val="minMax"/>
          <c:max val="3"/>
          <c:min val="-3"/>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0717481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4'!$E$120:$E$339</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'Q3-Model 4'!$D$120:$D$339</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D434-734E-AE9F-52ACF351F2D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314.50582438280878</c:v>
              </c:pt>
            </c:numLit>
          </c:yVal>
          <c:smooth val="0"/>
          <c:extLst>
            <c:ext xmlns:c16="http://schemas.microsoft.com/office/drawing/2014/chart" uri="{C3380CC4-5D6E-409C-BE32-E72D297353CC}">
              <c16:uniqueId val="{00000001-D434-734E-AE9F-52ACF351F2D4}"/>
            </c:ext>
          </c:extLst>
        </c:ser>
        <c:ser>
          <c:idx val="2"/>
          <c:order val="2"/>
          <c:tx>
            <c:v/>
          </c:tx>
          <c:spPr>
            <a:ln w="6350">
              <a:solidFill>
                <a:srgbClr val="989898"/>
              </a:solidFill>
              <a:prstDash val="solid"/>
            </a:ln>
            <a:effectLst/>
          </c:spPr>
          <c:marker>
            <c:symbol val="none"/>
          </c:marker>
          <c:xVal>
            <c:numRef>
              <c:f>XLSTAT_20231114_111801_1_HID!xdata1</c:f>
              <c:numCache>
                <c:formatCode>General</c:formatCode>
                <c:ptCount val="70"/>
                <c:pt idx="0">
                  <c:v>94.807623228083699</c:v>
                </c:pt>
                <c:pt idx="1">
                  <c:v>102.42145234195655</c:v>
                </c:pt>
                <c:pt idx="2">
                  <c:v>110.03528145582939</c:v>
                </c:pt>
                <c:pt idx="3">
                  <c:v>117.64911056970224</c:v>
                </c:pt>
                <c:pt idx="4">
                  <c:v>125.2629396835751</c:v>
                </c:pt>
                <c:pt idx="5">
                  <c:v>132.87676879744794</c:v>
                </c:pt>
                <c:pt idx="6">
                  <c:v>140.4905979113208</c:v>
                </c:pt>
                <c:pt idx="7">
                  <c:v>148.10442702519364</c:v>
                </c:pt>
                <c:pt idx="8">
                  <c:v>155.71825613906651</c:v>
                </c:pt>
                <c:pt idx="9">
                  <c:v>163.33208525293935</c:v>
                </c:pt>
                <c:pt idx="10">
                  <c:v>170.94591436681219</c:v>
                </c:pt>
                <c:pt idx="11">
                  <c:v>178.55974348068503</c:v>
                </c:pt>
                <c:pt idx="12">
                  <c:v>186.1735725945579</c:v>
                </c:pt>
                <c:pt idx="13">
                  <c:v>193.78740170843076</c:v>
                </c:pt>
                <c:pt idx="14">
                  <c:v>201.4012308223036</c:v>
                </c:pt>
                <c:pt idx="15">
                  <c:v>209.01505993617644</c:v>
                </c:pt>
                <c:pt idx="16">
                  <c:v>216.62888905004928</c:v>
                </c:pt>
                <c:pt idx="17">
                  <c:v>224.24271816392212</c:v>
                </c:pt>
                <c:pt idx="18">
                  <c:v>231.85654727779502</c:v>
                </c:pt>
                <c:pt idx="19">
                  <c:v>239.47037639166786</c:v>
                </c:pt>
                <c:pt idx="20">
                  <c:v>247.08420550554069</c:v>
                </c:pt>
                <c:pt idx="21">
                  <c:v>254.69803461941353</c:v>
                </c:pt>
                <c:pt idx="22">
                  <c:v>262.31186373328637</c:v>
                </c:pt>
                <c:pt idx="23">
                  <c:v>269.92569284715927</c:v>
                </c:pt>
                <c:pt idx="24">
                  <c:v>277.53952196103211</c:v>
                </c:pt>
                <c:pt idx="25">
                  <c:v>285.15335107490495</c:v>
                </c:pt>
                <c:pt idx="26">
                  <c:v>292.76718018877779</c:v>
                </c:pt>
                <c:pt idx="27">
                  <c:v>300.38100930265063</c:v>
                </c:pt>
                <c:pt idx="28">
                  <c:v>307.99483841652346</c:v>
                </c:pt>
                <c:pt idx="29">
                  <c:v>315.60866753039636</c:v>
                </c:pt>
                <c:pt idx="30">
                  <c:v>323.2224966442692</c:v>
                </c:pt>
                <c:pt idx="31">
                  <c:v>330.83632575814204</c:v>
                </c:pt>
                <c:pt idx="32">
                  <c:v>338.45015487201488</c:v>
                </c:pt>
                <c:pt idx="33">
                  <c:v>346.06398398588772</c:v>
                </c:pt>
                <c:pt idx="34">
                  <c:v>353.67781309976056</c:v>
                </c:pt>
                <c:pt idx="35">
                  <c:v>361.29164221363345</c:v>
                </c:pt>
                <c:pt idx="36">
                  <c:v>368.90547132750629</c:v>
                </c:pt>
                <c:pt idx="37">
                  <c:v>376.51930044137913</c:v>
                </c:pt>
                <c:pt idx="38">
                  <c:v>384.13312955525197</c:v>
                </c:pt>
                <c:pt idx="39">
                  <c:v>391.74695866912481</c:v>
                </c:pt>
                <c:pt idx="40">
                  <c:v>399.3607877829977</c:v>
                </c:pt>
                <c:pt idx="41">
                  <c:v>406.97461689687054</c:v>
                </c:pt>
                <c:pt idx="42">
                  <c:v>414.58844601074338</c:v>
                </c:pt>
                <c:pt idx="43">
                  <c:v>422.20227512461622</c:v>
                </c:pt>
                <c:pt idx="44">
                  <c:v>429.81610423848906</c:v>
                </c:pt>
                <c:pt idx="45">
                  <c:v>437.4299333523619</c:v>
                </c:pt>
                <c:pt idx="46">
                  <c:v>445.0437624662348</c:v>
                </c:pt>
                <c:pt idx="47">
                  <c:v>452.65759158010763</c:v>
                </c:pt>
                <c:pt idx="48">
                  <c:v>460.27142069398047</c:v>
                </c:pt>
                <c:pt idx="49">
                  <c:v>467.88524980785331</c:v>
                </c:pt>
                <c:pt idx="50">
                  <c:v>475.49907892172615</c:v>
                </c:pt>
                <c:pt idx="51">
                  <c:v>483.11290803559905</c:v>
                </c:pt>
                <c:pt idx="52">
                  <c:v>490.72673714947189</c:v>
                </c:pt>
                <c:pt idx="53">
                  <c:v>498.34056626334473</c:v>
                </c:pt>
                <c:pt idx="54">
                  <c:v>505.95439537721757</c:v>
                </c:pt>
                <c:pt idx="55">
                  <c:v>513.5682244910904</c:v>
                </c:pt>
                <c:pt idx="56">
                  <c:v>521.18205360496324</c:v>
                </c:pt>
                <c:pt idx="57">
                  <c:v>528.7958827188362</c:v>
                </c:pt>
                <c:pt idx="58">
                  <c:v>536.40971183270904</c:v>
                </c:pt>
                <c:pt idx="59">
                  <c:v>544.02354094658187</c:v>
                </c:pt>
                <c:pt idx="60">
                  <c:v>551.63737006045471</c:v>
                </c:pt>
                <c:pt idx="61">
                  <c:v>559.25119917432755</c:v>
                </c:pt>
                <c:pt idx="62">
                  <c:v>566.86502828820039</c:v>
                </c:pt>
                <c:pt idx="63">
                  <c:v>574.47885740207323</c:v>
                </c:pt>
                <c:pt idx="64">
                  <c:v>582.09268651594607</c:v>
                </c:pt>
                <c:pt idx="65">
                  <c:v>589.70651562981891</c:v>
                </c:pt>
                <c:pt idx="66">
                  <c:v>597.32034474369175</c:v>
                </c:pt>
                <c:pt idx="67">
                  <c:v>604.9341738575647</c:v>
                </c:pt>
                <c:pt idx="68">
                  <c:v>612.54800297143743</c:v>
                </c:pt>
                <c:pt idx="69">
                  <c:v>620.16183208531027</c:v>
                </c:pt>
              </c:numCache>
            </c:numRef>
          </c:xVal>
          <c:yVal>
            <c:numRef>
              <c:f>XLSTAT_20231114_111801_1_HID!ydata1</c:f>
              <c:numCache>
                <c:formatCode>General</c:formatCode>
                <c:ptCount val="70"/>
                <c:pt idx="0">
                  <c:v>-68.123695972303111</c:v>
                </c:pt>
                <c:pt idx="1">
                  <c:v>-60.286299665455942</c:v>
                </c:pt>
                <c:pt idx="2">
                  <c:v>-52.458083931418884</c:v>
                </c:pt>
                <c:pt idx="3">
                  <c:v>-44.639085153470248</c:v>
                </c:pt>
                <c:pt idx="4">
                  <c:v>-36.829338330932842</c:v>
                </c:pt>
                <c:pt idx="5">
                  <c:v>-29.028877050444493</c:v>
                </c:pt>
                <c:pt idx="6">
                  <c:v>-21.237733458153912</c:v>
                </c:pt>
                <c:pt idx="7">
                  <c:v>-13.455938232894653</c:v>
                </c:pt>
                <c:pt idx="8">
                  <c:v>-5.6835205603862846</c:v>
                </c:pt>
                <c:pt idx="9">
                  <c:v>2.0794918914868106</c:v>
                </c:pt>
                <c:pt idx="10">
                  <c:v>9.8330729962723069</c:v>
                </c:pt>
                <c:pt idx="11">
                  <c:v>17.577198191376254</c:v>
                </c:pt>
                <c:pt idx="12">
                  <c:v>25.311844499274798</c:v>
                </c:pt>
                <c:pt idx="13">
                  <c:v>33.036990547469628</c:v>
                </c:pt>
                <c:pt idx="14">
                  <c:v>40.752616587147003</c:v>
                </c:pt>
                <c:pt idx="15">
                  <c:v>48.458704510503281</c:v>
                </c:pt>
                <c:pt idx="16">
                  <c:v>56.15523786670127</c:v>
                </c:pt>
                <c:pt idx="17">
                  <c:v>63.842201876425634</c:v>
                </c:pt>
                <c:pt idx="18">
                  <c:v>71.519583445006731</c:v>
                </c:pt>
                <c:pt idx="19">
                  <c:v>79.18737117408682</c:v>
                </c:pt>
                <c:pt idx="20">
                  <c:v>86.84555537180367</c:v>
                </c:pt>
                <c:pt idx="21">
                  <c:v>94.494128061470661</c:v>
                </c:pt>
                <c:pt idx="22">
                  <c:v>102.13308298873568</c:v>
                </c:pt>
                <c:pt idx="23">
                  <c:v>109.7624156272035</c:v>
                </c:pt>
                <c:pt idx="24">
                  <c:v>117.38212318250922</c:v>
                </c:pt>
                <c:pt idx="25">
                  <c:v>124.99220459483618</c:v>
                </c:pt>
                <c:pt idx="26">
                  <c:v>132.59266053987074</c:v>
                </c:pt>
                <c:pt idx="27">
                  <c:v>140.18349342819334</c:v>
                </c:pt>
                <c:pt idx="28">
                  <c:v>147.76470740310663</c:v>
                </c:pt>
                <c:pt idx="29">
                  <c:v>155.33630833690574</c:v>
                </c:pt>
                <c:pt idx="30">
                  <c:v>162.8983038255974</c:v>
                </c:pt>
                <c:pt idx="31">
                  <c:v>170.45070318208045</c:v>
                </c:pt>
                <c:pt idx="32">
                  <c:v>177.99351742780092</c:v>
                </c:pt>
                <c:pt idx="33">
                  <c:v>185.52675928289929</c:v>
                </c:pt>
                <c:pt idx="34">
                  <c:v>193.05044315487072</c:v>
                </c:pt>
                <c:pt idx="35">
                  <c:v>200.56458512576154</c:v>
                </c:pt>
                <c:pt idx="36">
                  <c:v>208.06920293792817</c:v>
                </c:pt>
                <c:pt idx="37">
                  <c:v>215.56431597838838</c:v>
                </c:pt>
                <c:pt idx="38">
                  <c:v>223.04994526179564</c:v>
                </c:pt>
                <c:pt idx="39">
                  <c:v>230.52611341207228</c:v>
                </c:pt>
                <c:pt idx="40">
                  <c:v>237.99284464273777</c:v>
                </c:pt>
                <c:pt idx="41">
                  <c:v>245.45016473597116</c:v>
                </c:pt>
                <c:pt idx="42">
                  <c:v>252.89810102045021</c:v>
                </c:pt>
                <c:pt idx="43">
                  <c:v>260.33668234800973</c:v>
                </c:pt>
                <c:pt idx="44">
                  <c:v>267.76593906916503</c:v>
                </c:pt>
                <c:pt idx="45">
                  <c:v>275.18590300754749</c:v>
                </c:pt>
                <c:pt idx="46">
                  <c:v>282.59660743330193</c:v>
                </c:pt>
                <c:pt idx="47">
                  <c:v>289.99808703549388</c:v>
                </c:pt>
                <c:pt idx="48">
                  <c:v>297.39037789358105</c:v>
                </c:pt>
                <c:pt idx="49">
                  <c:v>304.7735174479991</c:v>
                </c:pt>
                <c:pt idx="50">
                  <c:v>312.14754446991668</c:v>
                </c:pt>
                <c:pt idx="51">
                  <c:v>319.51249903021323</c:v>
                </c:pt>
                <c:pt idx="52">
                  <c:v>326.86842246773483</c:v>
                </c:pt>
                <c:pt idx="53">
                  <c:v>334.21535735688315</c:v>
                </c:pt>
                <c:pt idx="54">
                  <c:v>341.55334747459329</c:v>
                </c:pt>
                <c:pt idx="55">
                  <c:v>348.88243776675552</c:v>
                </c:pt>
                <c:pt idx="56">
                  <c:v>356.20267431413771</c:v>
                </c:pt>
                <c:pt idx="57">
                  <c:v>363.51410429786245</c:v>
                </c:pt>
                <c:pt idx="58">
                  <c:v>370.81677596449481</c:v>
                </c:pt>
                <c:pt idx="59">
                  <c:v>378.11073859079625</c:v>
                </c:pt>
                <c:pt idx="60">
                  <c:v>385.39604244819623</c:v>
                </c:pt>
                <c:pt idx="61">
                  <c:v>392.67273876703666</c:v>
                </c:pt>
                <c:pt idx="62">
                  <c:v>399.94087970064174</c:v>
                </c:pt>
                <c:pt idx="63">
                  <c:v>407.20051828926364</c:v>
                </c:pt>
                <c:pt idx="64">
                  <c:v>414.45170842395407</c:v>
                </c:pt>
                <c:pt idx="65">
                  <c:v>421.69450481041292</c:v>
                </c:pt>
                <c:pt idx="66">
                  <c:v>428.92896293285958</c:v>
                </c:pt>
                <c:pt idx="67">
                  <c:v>436.15513901797465</c:v>
                </c:pt>
                <c:pt idx="68">
                  <c:v>443.37308999895646</c:v>
                </c:pt>
                <c:pt idx="69">
                  <c:v>450.5828734797384</c:v>
                </c:pt>
              </c:numCache>
            </c:numRef>
          </c:yVal>
          <c:smooth val="1"/>
          <c:extLst>
            <c:ext xmlns:c16="http://schemas.microsoft.com/office/drawing/2014/chart" uri="{C3380CC4-5D6E-409C-BE32-E72D297353CC}">
              <c16:uniqueId val="{00000002-D434-734E-AE9F-52ACF351F2D4}"/>
            </c:ext>
          </c:extLst>
        </c:ser>
        <c:ser>
          <c:idx val="3"/>
          <c:order val="3"/>
          <c:tx>
            <c:v/>
          </c:tx>
          <c:spPr>
            <a:ln w="6350">
              <a:solidFill>
                <a:srgbClr val="989898"/>
              </a:solidFill>
              <a:prstDash val="solid"/>
            </a:ln>
            <a:effectLst/>
          </c:spPr>
          <c:marker>
            <c:symbol val="none"/>
          </c:marker>
          <c:xVal>
            <c:numRef>
              <c:f>XLSTAT_20231114_111801_1_HID!xdata2</c:f>
              <c:numCache>
                <c:formatCode>General</c:formatCode>
                <c:ptCount val="70"/>
                <c:pt idx="0">
                  <c:v>88.830526382764702</c:v>
                </c:pt>
                <c:pt idx="1">
                  <c:v>96.530980088598696</c:v>
                </c:pt>
                <c:pt idx="2">
                  <c:v>104.2314337944327</c:v>
                </c:pt>
                <c:pt idx="3">
                  <c:v>111.9318875002667</c:v>
                </c:pt>
                <c:pt idx="4">
                  <c:v>119.6323412061007</c:v>
                </c:pt>
                <c:pt idx="5">
                  <c:v>127.3327949119347</c:v>
                </c:pt>
                <c:pt idx="6">
                  <c:v>135.03324861776869</c:v>
                </c:pt>
                <c:pt idx="7">
                  <c:v>142.7337023236027</c:v>
                </c:pt>
                <c:pt idx="8">
                  <c:v>150.43415602943671</c:v>
                </c:pt>
                <c:pt idx="9">
                  <c:v>158.13460973527071</c:v>
                </c:pt>
                <c:pt idx="10">
                  <c:v>165.83506344110469</c:v>
                </c:pt>
                <c:pt idx="11">
                  <c:v>173.5355171469387</c:v>
                </c:pt>
                <c:pt idx="12">
                  <c:v>181.23597085277271</c:v>
                </c:pt>
                <c:pt idx="13">
                  <c:v>188.93642455860669</c:v>
                </c:pt>
                <c:pt idx="14">
                  <c:v>196.6368782644407</c:v>
                </c:pt>
                <c:pt idx="15">
                  <c:v>204.3373319702747</c:v>
                </c:pt>
                <c:pt idx="16">
                  <c:v>212.03778567610868</c:v>
                </c:pt>
                <c:pt idx="17">
                  <c:v>219.73823938194269</c:v>
                </c:pt>
                <c:pt idx="18">
                  <c:v>227.4386930877767</c:v>
                </c:pt>
                <c:pt idx="19">
                  <c:v>235.13914679361071</c:v>
                </c:pt>
                <c:pt idx="20">
                  <c:v>242.83960049944469</c:v>
                </c:pt>
                <c:pt idx="21">
                  <c:v>250.54005420527869</c:v>
                </c:pt>
                <c:pt idx="22">
                  <c:v>258.24050791111267</c:v>
                </c:pt>
                <c:pt idx="23">
                  <c:v>265.94096161694671</c:v>
                </c:pt>
                <c:pt idx="24">
                  <c:v>273.64141532278069</c:v>
                </c:pt>
                <c:pt idx="25">
                  <c:v>281.34186902861472</c:v>
                </c:pt>
                <c:pt idx="26">
                  <c:v>289.0423227344487</c:v>
                </c:pt>
                <c:pt idx="27">
                  <c:v>296.74277644028268</c:v>
                </c:pt>
                <c:pt idx="28">
                  <c:v>304.44323014611666</c:v>
                </c:pt>
                <c:pt idx="29">
                  <c:v>312.1436838519507</c:v>
                </c:pt>
                <c:pt idx="30">
                  <c:v>319.84413755778473</c:v>
                </c:pt>
                <c:pt idx="31">
                  <c:v>327.54459126361871</c:v>
                </c:pt>
                <c:pt idx="32">
                  <c:v>335.24504496945269</c:v>
                </c:pt>
                <c:pt idx="33">
                  <c:v>342.94549867528667</c:v>
                </c:pt>
                <c:pt idx="34">
                  <c:v>350.64595238112065</c:v>
                </c:pt>
                <c:pt idx="35">
                  <c:v>358.34640608695474</c:v>
                </c:pt>
                <c:pt idx="36">
                  <c:v>366.04685979278872</c:v>
                </c:pt>
                <c:pt idx="37">
                  <c:v>373.7473134986227</c:v>
                </c:pt>
                <c:pt idx="38">
                  <c:v>381.44776720445668</c:v>
                </c:pt>
                <c:pt idx="39">
                  <c:v>389.14822091029066</c:v>
                </c:pt>
                <c:pt idx="40">
                  <c:v>396.84867461612464</c:v>
                </c:pt>
                <c:pt idx="41">
                  <c:v>404.54912832195873</c:v>
                </c:pt>
                <c:pt idx="42">
                  <c:v>412.24958202779271</c:v>
                </c:pt>
                <c:pt idx="43">
                  <c:v>419.95003573362669</c:v>
                </c:pt>
                <c:pt idx="44">
                  <c:v>427.65048943946067</c:v>
                </c:pt>
                <c:pt idx="45">
                  <c:v>435.35094314529465</c:v>
                </c:pt>
                <c:pt idx="46">
                  <c:v>443.05139685112874</c:v>
                </c:pt>
                <c:pt idx="47">
                  <c:v>450.75185055696272</c:v>
                </c:pt>
                <c:pt idx="48">
                  <c:v>458.4523042627967</c:v>
                </c:pt>
                <c:pt idx="49">
                  <c:v>466.15275796863068</c:v>
                </c:pt>
                <c:pt idx="50">
                  <c:v>473.85321167446466</c:v>
                </c:pt>
                <c:pt idx="51">
                  <c:v>481.55366538029864</c:v>
                </c:pt>
                <c:pt idx="52">
                  <c:v>489.25411908613273</c:v>
                </c:pt>
                <c:pt idx="53">
                  <c:v>496.95457279196671</c:v>
                </c:pt>
                <c:pt idx="54">
                  <c:v>504.65502649780069</c:v>
                </c:pt>
                <c:pt idx="55">
                  <c:v>512.35548020363467</c:v>
                </c:pt>
                <c:pt idx="56">
                  <c:v>520.05593390946865</c:v>
                </c:pt>
                <c:pt idx="57">
                  <c:v>527.75638761530263</c:v>
                </c:pt>
                <c:pt idx="58">
                  <c:v>535.45684132113672</c:v>
                </c:pt>
                <c:pt idx="59">
                  <c:v>543.1572950269707</c:v>
                </c:pt>
                <c:pt idx="60">
                  <c:v>550.85774873280468</c:v>
                </c:pt>
                <c:pt idx="61">
                  <c:v>558.55820243863866</c:v>
                </c:pt>
                <c:pt idx="62">
                  <c:v>566.25865614447264</c:v>
                </c:pt>
                <c:pt idx="63">
                  <c:v>573.95910985030673</c:v>
                </c:pt>
                <c:pt idx="64">
                  <c:v>581.65956355614071</c:v>
                </c:pt>
                <c:pt idx="65">
                  <c:v>589.36001726197469</c:v>
                </c:pt>
                <c:pt idx="66">
                  <c:v>597.06047096780867</c:v>
                </c:pt>
                <c:pt idx="67">
                  <c:v>604.76092467364265</c:v>
                </c:pt>
                <c:pt idx="68">
                  <c:v>612.46137837947663</c:v>
                </c:pt>
                <c:pt idx="69">
                  <c:v>620.16183208531061</c:v>
                </c:pt>
              </c:numCache>
            </c:numRef>
          </c:xVal>
          <c:yVal>
            <c:numRef>
              <c:f>XLSTAT_20231114_111801_1_HID!ydata2</c:f>
              <c:numCache>
                <c:formatCode>General</c:formatCode>
                <c:ptCount val="70"/>
                <c:pt idx="0">
                  <c:v>251.94376080360604</c:v>
                </c:pt>
                <c:pt idx="1">
                  <c:v>259.41089394655421</c:v>
                </c:pt>
                <c:pt idx="2">
                  <c:v>266.88738800348398</c:v>
                </c:pt>
                <c:pt idx="3">
                  <c:v>274.37328169236986</c:v>
                </c:pt>
                <c:pt idx="4">
                  <c:v>281.86861230669888</c:v>
                </c:pt>
                <c:pt idx="5">
                  <c:v>289.37341568436523</c:v>
                </c:pt>
                <c:pt idx="6">
                  <c:v>296.88772617751306</c:v>
                </c:pt>
                <c:pt idx="7">
                  <c:v>304.41157662338514</c:v>
                </c:pt>
                <c:pt idx="8">
                  <c:v>311.9449983162317</c:v>
                </c:pt>
                <c:pt idx="9">
                  <c:v>319.48802098033548</c:v>
                </c:pt>
                <c:pt idx="10">
                  <c:v>327.04067274420345</c:v>
                </c:pt>
                <c:pt idx="11">
                  <c:v>334.60298011597831</c:v>
                </c:pt>
                <c:pt idx="12">
                  <c:v>342.17496796011727</c:v>
                </c:pt>
                <c:pt idx="13">
                  <c:v>349.75665947538596</c:v>
                </c:pt>
                <c:pt idx="14">
                  <c:v>357.34807617421166</c:v>
                </c:pt>
                <c:pt idx="15">
                  <c:v>364.9492378634381</c:v>
                </c:pt>
                <c:pt idx="16">
                  <c:v>372.56016262652167</c:v>
                </c:pt>
                <c:pt idx="17">
                  <c:v>380.18086680720603</c:v>
                </c:pt>
                <c:pt idx="18">
                  <c:v>387.81136499470892</c:v>
                </c:pt>
                <c:pt idx="19">
                  <c:v>395.45167001045274</c:v>
                </c:pt>
                <c:pt idx="20">
                  <c:v>403.10179289636591</c:v>
                </c:pt>
                <c:pt idx="21">
                  <c:v>410.76174290478144</c:v>
                </c:pt>
                <c:pt idx="22">
                  <c:v>418.43152748995243</c:v>
                </c:pt>
                <c:pt idx="23">
                  <c:v>426.11115230120413</c:v>
                </c:pt>
                <c:pt idx="24">
                  <c:v>433.80062117773559</c:v>
                </c:pt>
                <c:pt idx="25">
                  <c:v>441.49993614508435</c:v>
                </c:pt>
                <c:pt idx="26">
                  <c:v>449.20909741325846</c:v>
                </c:pt>
                <c:pt idx="27">
                  <c:v>456.92810337654407</c:v>
                </c:pt>
                <c:pt idx="28">
                  <c:v>464.65695061498468</c:v>
                </c:pt>
                <c:pt idx="29">
                  <c:v>472.39563389753209</c:v>
                </c:pt>
                <c:pt idx="30">
                  <c:v>480.14414618686038</c:v>
                </c:pt>
                <c:pt idx="31">
                  <c:v>487.90247864583404</c:v>
                </c:pt>
                <c:pt idx="32">
                  <c:v>495.67062064561492</c:v>
                </c:pt>
                <c:pt idx="33">
                  <c:v>503.44855977539203</c:v>
                </c:pt>
                <c:pt idx="34">
                  <c:v>511.2362818537124</c:v>
                </c:pt>
                <c:pt idx="35">
                  <c:v>519.03377094138955</c:v>
                </c:pt>
                <c:pt idx="36">
                  <c:v>526.84100935596234</c:v>
                </c:pt>
                <c:pt idx="37">
                  <c:v>534.65797768767368</c:v>
                </c:pt>
                <c:pt idx="38">
                  <c:v>542.4846548169354</c:v>
                </c:pt>
                <c:pt idx="39">
                  <c:v>550.32101793324364</c:v>
                </c:pt>
                <c:pt idx="40">
                  <c:v>558.16704255550462</c:v>
                </c:pt>
                <c:pt idx="41">
                  <c:v>566.02270255373082</c:v>
                </c:pt>
                <c:pt idx="42">
                  <c:v>573.88797017206173</c:v>
                </c:pt>
                <c:pt idx="43">
                  <c:v>581.76281605306383</c:v>
                </c:pt>
                <c:pt idx="44">
                  <c:v>589.64720926326072</c:v>
                </c:pt>
                <c:pt idx="45">
                  <c:v>597.54111731984324</c:v>
                </c:pt>
                <c:pt idx="46">
                  <c:v>605.44450621850729</c:v>
                </c:pt>
                <c:pt idx="47">
                  <c:v>613.35734046236416</c:v>
                </c:pt>
                <c:pt idx="48">
                  <c:v>621.27958309187102</c:v>
                </c:pt>
                <c:pt idx="49">
                  <c:v>629.2111957157216</c:v>
                </c:pt>
                <c:pt idx="50">
                  <c:v>637.15213854264118</c:v>
                </c:pt>
                <c:pt idx="51">
                  <c:v>645.10237041402695</c:v>
                </c:pt>
                <c:pt idx="52">
                  <c:v>653.06184883737546</c:v>
                </c:pt>
                <c:pt idx="53">
                  <c:v>661.03053002043498</c:v>
                </c:pt>
                <c:pt idx="54">
                  <c:v>669.00836890602636</c:v>
                </c:pt>
                <c:pt idx="55">
                  <c:v>676.99531920746767</c:v>
                </c:pt>
                <c:pt idx="56">
                  <c:v>684.99133344454708</c:v>
                </c:pt>
                <c:pt idx="57">
                  <c:v>692.99636297997984</c:v>
                </c:pt>
                <c:pt idx="58">
                  <c:v>701.01035805629272</c:v>
                </c:pt>
                <c:pt idx="59">
                  <c:v>709.03326783307477</c:v>
                </c:pt>
                <c:pt idx="60">
                  <c:v>717.06504042453651</c:v>
                </c:pt>
                <c:pt idx="61">
                  <c:v>725.10562293732062</c:v>
                </c:pt>
                <c:pt idx="62">
                  <c:v>733.15496150850527</c:v>
                </c:pt>
                <c:pt idx="63">
                  <c:v>741.21300134374678</c:v>
                </c:pt>
                <c:pt idx="64">
                  <c:v>749.27968675550369</c:v>
                </c:pt>
                <c:pt idx="65">
                  <c:v>757.35496120129437</c:v>
                </c:pt>
                <c:pt idx="66">
                  <c:v>765.43876732192916</c:v>
                </c:pt>
                <c:pt idx="67">
                  <c:v>773.53104697967206</c:v>
                </c:pt>
                <c:pt idx="68">
                  <c:v>781.6317412962818</c:v>
                </c:pt>
                <c:pt idx="69">
                  <c:v>789.74079069088248</c:v>
                </c:pt>
              </c:numCache>
            </c:numRef>
          </c:yVal>
          <c:smooth val="1"/>
          <c:extLst>
            <c:ext xmlns:c16="http://schemas.microsoft.com/office/drawing/2014/chart" uri="{C3380CC4-5D6E-409C-BE32-E72D297353CC}">
              <c16:uniqueId val="{00000003-D434-734E-AE9F-52ACF351F2D4}"/>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D434-734E-AE9F-52ACF351F2D4}"/>
            </c:ext>
          </c:extLst>
        </c:ser>
        <c:dLbls>
          <c:showLegendKey val="0"/>
          <c:showVal val="0"/>
          <c:showCatName val="0"/>
          <c:showSerName val="0"/>
          <c:showPercent val="0"/>
          <c:showBubbleSize val="0"/>
        </c:dLbls>
        <c:axId val="378081951"/>
        <c:axId val="19072560"/>
      </c:scatterChart>
      <c:valAx>
        <c:axId val="378081951"/>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9072560"/>
        <c:crosses val="autoZero"/>
        <c:crossBetween val="midCat"/>
      </c:valAx>
      <c:valAx>
        <c:axId val="19072560"/>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37808195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'Q3-Model 4'!$B$120:$B$339</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'Q3-Model 4'!$G$120:$G$339</c:f>
              <c:numCache>
                <c:formatCode>0.000</c:formatCode>
                <c:ptCount val="220"/>
                <c:pt idx="0">
                  <c:v>0.10729178684499237</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val>
          <c:extLst>
            <c:ext xmlns:c16="http://schemas.microsoft.com/office/drawing/2014/chart" uri="{C3380CC4-5D6E-409C-BE32-E72D297353CC}">
              <c16:uniqueId val="{00000000-A6DF-1842-AEFE-CAC501030105}"/>
            </c:ext>
          </c:extLst>
        </c:ser>
        <c:dLbls>
          <c:showLegendKey val="0"/>
          <c:showVal val="0"/>
          <c:showCatName val="0"/>
          <c:showSerName val="0"/>
          <c:showPercent val="0"/>
          <c:showBubbleSize val="0"/>
        </c:dLbls>
        <c:gapWidth val="60"/>
        <c:overlap val="-30"/>
        <c:axId val="19685072"/>
        <c:axId val="19686800"/>
      </c:barChart>
      <c:catAx>
        <c:axId val="19685072"/>
        <c:scaling>
          <c:orientation val="minMax"/>
        </c:scaling>
        <c:delete val="0"/>
        <c:axPos val="l"/>
        <c:title>
          <c:tx>
            <c:rich>
              <a:bodyPr/>
              <a:lstStyle/>
              <a:p>
                <a:pPr>
                  <a:defRPr sz="900" b="0">
                    <a:latin typeface="Arial"/>
                    <a:ea typeface="Arial"/>
                    <a:cs typeface="Arial"/>
                  </a:defRPr>
                </a:pPr>
                <a:r>
                  <a:rPr lang="en-US"/>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19686800"/>
        <c:crosses val="autoZero"/>
        <c:auto val="1"/>
        <c:lblAlgn val="ctr"/>
        <c:lblOffset val="100"/>
        <c:noMultiLvlLbl val="0"/>
      </c:catAx>
      <c:valAx>
        <c:axId val="19686800"/>
        <c:scaling>
          <c:orientation val="minMax"/>
          <c:max val="7"/>
          <c:min val="-7"/>
        </c:scaling>
        <c:delete val="0"/>
        <c:axPos val="b"/>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968507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9DA3-B044-A0E8-66DB4B7A2FF2}"/>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DA3-B044-A0E8-66DB4B7A2FF2}"/>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DA3-B044-A0E8-66DB4B7A2FF2}"/>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9DA3-B044-A0E8-66DB4B7A2FF2}"/>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9DA3-B044-A0E8-66DB4B7A2FF2}"/>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9DA3-B044-A0E8-66DB4B7A2FF2}"/>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6"/>
                <c:pt idx="0">
                  <c:v>0.10852081640281036</c:v>
                </c:pt>
                <c:pt idx="1">
                  <c:v>0.19713695364170758</c:v>
                </c:pt>
                <c:pt idx="2">
                  <c:v>0.17254790751935722</c:v>
                </c:pt>
                <c:pt idx="3">
                  <c:v>0.13054745971019119</c:v>
                </c:pt>
                <c:pt idx="4">
                  <c:v>0.20249917199742257</c:v>
                </c:pt>
                <c:pt idx="5">
                  <c:v>0.18871468617366571</c:v>
                </c:pt>
              </c:numLit>
            </c:plus>
            <c:minus>
              <c:numLit>
                <c:formatCode>General</c:formatCode>
                <c:ptCount val="6"/>
                <c:pt idx="0">
                  <c:v>0.10852081640281036</c:v>
                </c:pt>
                <c:pt idx="1">
                  <c:v>0.19713695364170758</c:v>
                </c:pt>
                <c:pt idx="2">
                  <c:v>0.17254790751935722</c:v>
                </c:pt>
                <c:pt idx="3">
                  <c:v>0.13054745971019122</c:v>
                </c:pt>
                <c:pt idx="4">
                  <c:v>0.20249917199742257</c:v>
                </c:pt>
                <c:pt idx="5">
                  <c:v>0.18871468617366571</c:v>
                </c:pt>
              </c:numLit>
            </c:minus>
          </c:errBars>
          <c:cat>
            <c:strRef>
              <c:f>'Q3-Model 3'!$B$85:$B$90</c:f>
              <c:strCache>
                <c:ptCount val="6"/>
                <c:pt idx="0">
                  <c:v>Average Retail Price</c:v>
                </c:pt>
                <c:pt idx="1">
                  <c:v>Demo</c:v>
                </c:pt>
                <c:pt idx="2">
                  <c:v>Demo1-3</c:v>
                </c:pt>
                <c:pt idx="3">
                  <c:v>RM</c:v>
                </c:pt>
                <c:pt idx="4">
                  <c:v>RM * Demo</c:v>
                </c:pt>
                <c:pt idx="5">
                  <c:v>RM * Demo 1-3</c:v>
                </c:pt>
              </c:strCache>
            </c:strRef>
          </c:cat>
          <c:val>
            <c:numRef>
              <c:f>'Q3-Model 3'!$C$85:$C$90</c:f>
              <c:numCache>
                <c:formatCode>0.000</c:formatCode>
                <c:ptCount val="6"/>
                <c:pt idx="0">
                  <c:v>-0.29645405596272334</c:v>
                </c:pt>
                <c:pt idx="1">
                  <c:v>0.30510252989576192</c:v>
                </c:pt>
                <c:pt idx="2">
                  <c:v>0.25275467589473954</c:v>
                </c:pt>
                <c:pt idx="3">
                  <c:v>0.1366349453468895</c:v>
                </c:pt>
                <c:pt idx="4">
                  <c:v>7.086807612942346E-2</c:v>
                </c:pt>
                <c:pt idx="5">
                  <c:v>0.11113416323936469</c:v>
                </c:pt>
              </c:numCache>
            </c:numRef>
          </c:val>
          <c:extLst>
            <c:ext xmlns:c16="http://schemas.microsoft.com/office/drawing/2014/chart" uri="{C3380CC4-5D6E-409C-BE32-E72D297353CC}">
              <c16:uniqueId val="{00000000-9DA3-B044-A0E8-66DB4B7A2FF2}"/>
            </c:ext>
          </c:extLst>
        </c:ser>
        <c:dLbls>
          <c:showLegendKey val="0"/>
          <c:showVal val="0"/>
          <c:showCatName val="0"/>
          <c:showSerName val="0"/>
          <c:showPercent val="0"/>
          <c:showBubbleSize val="0"/>
        </c:dLbls>
        <c:gapWidth val="60"/>
        <c:overlap val="-30"/>
        <c:axId val="2120931984"/>
        <c:axId val="377744495"/>
      </c:barChart>
      <c:catAx>
        <c:axId val="2120931984"/>
        <c:scaling>
          <c:orientation val="minMax"/>
        </c:scaling>
        <c:delete val="0"/>
        <c:axPos val="b"/>
        <c:title>
          <c:tx>
            <c:rich>
              <a:bodyPr/>
              <a:lstStyle/>
              <a:p>
                <a:pPr>
                  <a:defRPr sz="900" b="0">
                    <a:latin typeface="Arial"/>
                    <a:ea typeface="Arial"/>
                    <a:cs typeface="Arial"/>
                  </a:defRPr>
                </a:pPr>
                <a:r>
                  <a:rPr lang="en-US"/>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377744495"/>
        <c:crosses val="autoZero"/>
        <c:auto val="1"/>
        <c:lblAlgn val="ctr"/>
        <c:lblOffset val="100"/>
        <c:noMultiLvlLbl val="0"/>
      </c:catAx>
      <c:valAx>
        <c:axId val="377744495"/>
        <c:scaling>
          <c:orientation val="minMax"/>
        </c:scaling>
        <c:delete val="0"/>
        <c:axPos val="l"/>
        <c:title>
          <c:tx>
            <c:rich>
              <a:bodyPr/>
              <a:lstStyle/>
              <a:p>
                <a:pPr>
                  <a:defRPr sz="900" b="0">
                    <a:latin typeface="Arial"/>
                    <a:ea typeface="Arial"/>
                    <a:cs typeface="Arial"/>
                  </a:defRPr>
                </a:pPr>
                <a:r>
                  <a:rPr lang="en-US"/>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12093198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3'!$D$116:$D$335</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'Q3-Model 3'!$G$116:$G$335</c:f>
              <c:numCache>
                <c:formatCode>0.000</c:formatCode>
                <c:ptCount val="220"/>
                <c:pt idx="0">
                  <c:v>0.14362803508743502</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1E2A-0E4F-BC95-3179F3D2F4A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-0.95549597705144618</c:v>
              </c:pt>
            </c:numLit>
          </c:yVal>
          <c:smooth val="0"/>
          <c:extLst>
            <c:ext xmlns:c16="http://schemas.microsoft.com/office/drawing/2014/chart" uri="{C3380CC4-5D6E-409C-BE32-E72D297353CC}">
              <c16:uniqueId val="{00000001-1E2A-0E4F-BC95-3179F3D2F4A5}"/>
            </c:ext>
          </c:extLst>
        </c:ser>
        <c:dLbls>
          <c:showLegendKey val="0"/>
          <c:showVal val="0"/>
          <c:showCatName val="0"/>
          <c:showSerName val="0"/>
          <c:showPercent val="0"/>
          <c:showBubbleSize val="0"/>
        </c:dLbls>
        <c:axId val="377997359"/>
        <c:axId val="378306335"/>
      </c:scatterChart>
      <c:valAx>
        <c:axId val="377997359"/>
        <c:scaling>
          <c:orientation val="minMax"/>
          <c:max val="1200"/>
          <c:min val="0"/>
        </c:scaling>
        <c:delete val="0"/>
        <c:axPos val="b"/>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378306335"/>
        <c:crosses val="autoZero"/>
        <c:crossBetween val="midCat"/>
      </c:valAx>
      <c:valAx>
        <c:axId val="378306335"/>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37799735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3'!$E$116:$E$335</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'Q3-Model 3'!$G$116:$G$335</c:f>
              <c:numCache>
                <c:formatCode>0.000</c:formatCode>
                <c:ptCount val="220"/>
                <c:pt idx="0">
                  <c:v>0.14362803508743502</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095A-7D49-95D0-8D8F6853013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-0.95549597705144618</c:v>
              </c:pt>
            </c:numLit>
          </c:yVal>
          <c:smooth val="0"/>
          <c:extLst>
            <c:ext xmlns:c16="http://schemas.microsoft.com/office/drawing/2014/chart" uri="{C3380CC4-5D6E-409C-BE32-E72D297353CC}">
              <c16:uniqueId val="{00000001-095A-7D49-95D0-8D8F68530138}"/>
            </c:ext>
          </c:extLst>
        </c:ser>
        <c:dLbls>
          <c:showLegendKey val="0"/>
          <c:showVal val="0"/>
          <c:showCatName val="0"/>
          <c:showSerName val="0"/>
          <c:showPercent val="0"/>
          <c:showBubbleSize val="0"/>
        </c:dLbls>
        <c:axId val="619740336"/>
        <c:axId val="619757024"/>
      </c:scatterChart>
      <c:valAx>
        <c:axId val="619740336"/>
        <c:scaling>
          <c:orientation val="minMax"/>
          <c:max val="600"/>
          <c:min val="1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619757024"/>
        <c:crosses val="autoZero"/>
        <c:crossBetween val="midCat"/>
      </c:valAx>
      <c:valAx>
        <c:axId val="619757024"/>
        <c:scaling>
          <c:orientation val="minMax"/>
          <c:max val="7"/>
          <c:min val="-2"/>
        </c:scaling>
        <c:delete val="0"/>
        <c:axPos val="l"/>
        <c:title>
          <c:tx>
            <c:rich>
              <a:bodyPr/>
              <a:lstStyle/>
              <a:p>
                <a:pPr>
                  <a:defRPr sz="900" b="0">
                    <a:latin typeface="Arial"/>
                    <a:ea typeface="Arial"/>
                    <a:cs typeface="Arial"/>
                  </a:defRPr>
                </a:pPr>
                <a:r>
                  <a:rPr lang="en-US"/>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1974033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'Q3-Model 3'!$E$116:$E$335</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'Q3-Model 3'!$D$116:$D$335</c:f>
              <c:numCache>
                <c:formatCode>0.000</c:formatCode>
                <c:ptCount val="220"/>
                <c:pt idx="0">
                  <c:v>270.74889999212297</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DDA9-D54C-9BCF-84BB830A721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314.50582438280878</c:v>
              </c:pt>
            </c:numLit>
          </c:yVal>
          <c:smooth val="0"/>
          <c:extLst>
            <c:ext xmlns:c16="http://schemas.microsoft.com/office/drawing/2014/chart" uri="{C3380CC4-5D6E-409C-BE32-E72D297353CC}">
              <c16:uniqueId val="{00000001-DDA9-D54C-9BCF-84BB830A7218}"/>
            </c:ext>
          </c:extLst>
        </c:ser>
        <c:ser>
          <c:idx val="2"/>
          <c:order val="2"/>
          <c:tx>
            <c:v/>
          </c:tx>
          <c:spPr>
            <a:ln w="6350">
              <a:solidFill>
                <a:srgbClr val="989898"/>
              </a:solidFill>
              <a:prstDash val="solid"/>
            </a:ln>
            <a:effectLst/>
          </c:spPr>
          <c:marker>
            <c:symbol val="none"/>
          </c:marker>
          <c:xVal>
            <c:numRef>
              <c:f>XLSTAT_20231114_111549_1_HID!xdata1</c:f>
              <c:numCache>
                <c:formatCode>General</c:formatCode>
                <c:ptCount val="70"/>
                <c:pt idx="0">
                  <c:v>105.43563414353299</c:v>
                </c:pt>
                <c:pt idx="1">
                  <c:v>112.76304118469723</c:v>
                </c:pt>
                <c:pt idx="2">
                  <c:v>120.09044822586148</c:v>
                </c:pt>
                <c:pt idx="3">
                  <c:v>127.41785526702571</c:v>
                </c:pt>
                <c:pt idx="4">
                  <c:v>134.74526230818995</c:v>
                </c:pt>
                <c:pt idx="5">
                  <c:v>142.07266934935419</c:v>
                </c:pt>
                <c:pt idx="6">
                  <c:v>149.40007639051845</c:v>
                </c:pt>
                <c:pt idx="7">
                  <c:v>156.72748343168269</c:v>
                </c:pt>
                <c:pt idx="8">
                  <c:v>164.05489047284692</c:v>
                </c:pt>
                <c:pt idx="9">
                  <c:v>171.38229751401116</c:v>
                </c:pt>
                <c:pt idx="10">
                  <c:v>178.70970455517539</c:v>
                </c:pt>
                <c:pt idx="11">
                  <c:v>186.03711159633963</c:v>
                </c:pt>
                <c:pt idx="12">
                  <c:v>193.36451863750386</c:v>
                </c:pt>
                <c:pt idx="13">
                  <c:v>200.6919256786681</c:v>
                </c:pt>
                <c:pt idx="14">
                  <c:v>208.01933271983233</c:v>
                </c:pt>
                <c:pt idx="15">
                  <c:v>215.3467397609966</c:v>
                </c:pt>
                <c:pt idx="16">
                  <c:v>222.67414680216083</c:v>
                </c:pt>
                <c:pt idx="17">
                  <c:v>230.00155384332507</c:v>
                </c:pt>
                <c:pt idx="18">
                  <c:v>237.32896088448933</c:v>
                </c:pt>
                <c:pt idx="19">
                  <c:v>244.65636792565357</c:v>
                </c:pt>
                <c:pt idx="20">
                  <c:v>251.9837749668178</c:v>
                </c:pt>
                <c:pt idx="21">
                  <c:v>259.31118200798204</c:v>
                </c:pt>
                <c:pt idx="22">
                  <c:v>266.63858904914628</c:v>
                </c:pt>
                <c:pt idx="23">
                  <c:v>273.96599609031051</c:v>
                </c:pt>
                <c:pt idx="24">
                  <c:v>281.29340313147475</c:v>
                </c:pt>
                <c:pt idx="25">
                  <c:v>288.62081017263898</c:v>
                </c:pt>
                <c:pt idx="26">
                  <c:v>295.94821721380322</c:v>
                </c:pt>
                <c:pt idx="27">
                  <c:v>303.27562425496745</c:v>
                </c:pt>
                <c:pt idx="28">
                  <c:v>310.60303129613169</c:v>
                </c:pt>
                <c:pt idx="29">
                  <c:v>317.93043833729598</c:v>
                </c:pt>
                <c:pt idx="30">
                  <c:v>325.25784537846022</c:v>
                </c:pt>
                <c:pt idx="31">
                  <c:v>332.58525241962445</c:v>
                </c:pt>
                <c:pt idx="32">
                  <c:v>339.91265946078869</c:v>
                </c:pt>
                <c:pt idx="33">
                  <c:v>347.24006650195292</c:v>
                </c:pt>
                <c:pt idx="34">
                  <c:v>354.56747354311716</c:v>
                </c:pt>
                <c:pt idx="35">
                  <c:v>361.8948805842814</c:v>
                </c:pt>
                <c:pt idx="36">
                  <c:v>369.22228762544563</c:v>
                </c:pt>
                <c:pt idx="37">
                  <c:v>376.54969466660987</c:v>
                </c:pt>
                <c:pt idx="38">
                  <c:v>383.8771017077741</c:v>
                </c:pt>
                <c:pt idx="39">
                  <c:v>391.20450874893834</c:v>
                </c:pt>
                <c:pt idx="40">
                  <c:v>398.53191579010257</c:v>
                </c:pt>
                <c:pt idx="41">
                  <c:v>405.85932283126681</c:v>
                </c:pt>
                <c:pt idx="42">
                  <c:v>413.18672987243104</c:v>
                </c:pt>
                <c:pt idx="43">
                  <c:v>420.51413691359528</c:v>
                </c:pt>
                <c:pt idx="44">
                  <c:v>427.84154395475952</c:v>
                </c:pt>
                <c:pt idx="45">
                  <c:v>435.16895099592381</c:v>
                </c:pt>
                <c:pt idx="46">
                  <c:v>442.49635803708804</c:v>
                </c:pt>
                <c:pt idx="47">
                  <c:v>449.82376507825228</c:v>
                </c:pt>
                <c:pt idx="48">
                  <c:v>457.15117211941651</c:v>
                </c:pt>
                <c:pt idx="49">
                  <c:v>464.47857916058075</c:v>
                </c:pt>
                <c:pt idx="50">
                  <c:v>471.80598620174499</c:v>
                </c:pt>
                <c:pt idx="51">
                  <c:v>479.13339324290922</c:v>
                </c:pt>
                <c:pt idx="52">
                  <c:v>486.46080028407346</c:v>
                </c:pt>
                <c:pt idx="53">
                  <c:v>493.78820732523769</c:v>
                </c:pt>
                <c:pt idx="54">
                  <c:v>501.11561436640193</c:v>
                </c:pt>
                <c:pt idx="55">
                  <c:v>508.44302140756616</c:v>
                </c:pt>
                <c:pt idx="56">
                  <c:v>515.7704284487304</c:v>
                </c:pt>
                <c:pt idx="57">
                  <c:v>523.09783548989469</c:v>
                </c:pt>
                <c:pt idx="58">
                  <c:v>530.42524253105898</c:v>
                </c:pt>
                <c:pt idx="59">
                  <c:v>537.75264957222316</c:v>
                </c:pt>
                <c:pt idx="60">
                  <c:v>545.08005661338746</c:v>
                </c:pt>
                <c:pt idx="61">
                  <c:v>552.40746365455163</c:v>
                </c:pt>
                <c:pt idx="62">
                  <c:v>559.73487069571593</c:v>
                </c:pt>
                <c:pt idx="63">
                  <c:v>567.06227773688011</c:v>
                </c:pt>
                <c:pt idx="64">
                  <c:v>574.3896847780444</c:v>
                </c:pt>
                <c:pt idx="65">
                  <c:v>581.71709181920858</c:v>
                </c:pt>
                <c:pt idx="66">
                  <c:v>589.04449886037287</c:v>
                </c:pt>
                <c:pt idx="67">
                  <c:v>596.37190590153705</c:v>
                </c:pt>
                <c:pt idx="68">
                  <c:v>603.69931294270134</c:v>
                </c:pt>
                <c:pt idx="69">
                  <c:v>611.02671998386552</c:v>
                </c:pt>
              </c:numCache>
            </c:numRef>
          </c:xVal>
          <c:yVal>
            <c:numRef>
              <c:f>XLSTAT_20231114_111549_1_HID!ydata1</c:f>
              <c:numCache>
                <c:formatCode>General</c:formatCode>
                <c:ptCount val="70"/>
                <c:pt idx="0">
                  <c:v>-58.250703111847926</c:v>
                </c:pt>
                <c:pt idx="1">
                  <c:v>-50.713918709198552</c:v>
                </c:pt>
                <c:pt idx="2">
                  <c:v>-43.18594589049755</c:v>
                </c:pt>
                <c:pt idx="3">
                  <c:v>-35.666817165894514</c:v>
                </c:pt>
                <c:pt idx="4">
                  <c:v>-28.15656376164651</c:v>
                </c:pt>
                <c:pt idx="5">
                  <c:v>-20.655215595555291</c:v>
                </c:pt>
                <c:pt idx="6">
                  <c:v>-13.162801253248176</c:v>
                </c:pt>
                <c:pt idx="7">
                  <c:v>-5.6793479653458689</c:v>
                </c:pt>
                <c:pt idx="8">
                  <c:v>1.7951184144418733</c:v>
                </c:pt>
                <c:pt idx="9">
                  <c:v>9.2605734302525207</c:v>
                </c:pt>
                <c:pt idx="10">
                  <c:v>16.7169940440007</c:v>
                </c:pt>
                <c:pt idx="11">
                  <c:v>24.164358654264134</c:v>
                </c:pt>
                <c:pt idx="12">
                  <c:v>31.60264711409053</c:v>
                </c:pt>
                <c:pt idx="13">
                  <c:v>39.031840747692002</c:v>
                </c:pt>
                <c:pt idx="14">
                  <c:v>46.451922365993852</c:v>
                </c:pt>
                <c:pt idx="15">
                  <c:v>53.862876281010017</c:v>
                </c:pt>
                <c:pt idx="16">
                  <c:v>61.264688319015107</c:v>
                </c:pt>
                <c:pt idx="17">
                  <c:v>68.657345832489341</c:v>
                </c:pt>
                <c:pt idx="18">
                  <c:v>76.040837710811729</c:v>
                </c:pt>
                <c:pt idx="19">
                  <c:v>83.415154389681163</c:v>
                </c:pt>
                <c:pt idx="20">
                  <c:v>90.780287859246812</c:v>
                </c:pt>
                <c:pt idx="21">
                  <c:v>98.136231670931721</c:v>
                </c:pt>
                <c:pt idx="22">
                  <c:v>105.48298094293563</c:v>
                </c:pt>
                <c:pt idx="23">
                  <c:v>112.8205323644068</c:v>
                </c:pt>
                <c:pt idx="24">
                  <c:v>120.14888419827417</c:v>
                </c:pt>
                <c:pt idx="25">
                  <c:v>127.46803628273412</c:v>
                </c:pt>
                <c:pt idx="26">
                  <c:v>134.77799003138881</c:v>
                </c:pt>
                <c:pt idx="27">
                  <c:v>142.07874843203652</c:v>
                </c:pt>
                <c:pt idx="28">
                  <c:v>149.37031604411516</c:v>
                </c:pt>
                <c:pt idx="29">
                  <c:v>156.65269899480532</c:v>
                </c:pt>
                <c:pt idx="30">
                  <c:v>163.92590497379959</c:v>
                </c:pt>
                <c:pt idx="31">
                  <c:v>171.18994322674965</c:v>
                </c:pt>
                <c:pt idx="32">
                  <c:v>178.44482454740279</c:v>
                </c:pt>
                <c:pt idx="33">
                  <c:v>185.6905612684447</c:v>
                </c:pt>
                <c:pt idx="34">
                  <c:v>192.92716725106558</c:v>
                </c:pt>
                <c:pt idx="35">
                  <c:v>200.15465787327091</c:v>
                </c:pt>
                <c:pt idx="36">
                  <c:v>207.37305001695887</c:v>
                </c:pt>
                <c:pt idx="37">
                  <c:v>214.58236205379066</c:v>
                </c:pt>
                <c:pt idx="38">
                  <c:v>221.78261382987955</c:v>
                </c:pt>
                <c:pt idx="39">
                  <c:v>228.97382664932968</c:v>
                </c:pt>
                <c:pt idx="40">
                  <c:v>236.15602325665489</c:v>
                </c:pt>
                <c:pt idx="41">
                  <c:v>243.32922781811149</c:v>
                </c:pt>
                <c:pt idx="42">
                  <c:v>250.49346590197979</c:v>
                </c:pt>
                <c:pt idx="43">
                  <c:v>257.64876445783148</c:v>
                </c:pt>
                <c:pt idx="44">
                  <c:v>264.79515179482098</c:v>
                </c:pt>
                <c:pt idx="45">
                  <c:v>271.93265755904019</c:v>
                </c:pt>
                <c:pt idx="46">
                  <c:v>279.06131270997849</c:v>
                </c:pt>
                <c:pt idx="47">
                  <c:v>286.18114949612948</c:v>
                </c:pt>
                <c:pt idx="48">
                  <c:v>293.29220142978789</c:v>
                </c:pt>
                <c:pt idx="49">
                  <c:v>300.3945032610809</c:v>
                </c:pt>
                <c:pt idx="50">
                  <c:v>307.48809095127893</c:v>
                </c:pt>
                <c:pt idx="51">
                  <c:v>314.57300164543051</c:v>
                </c:pt>
                <c:pt idx="52">
                  <c:v>321.64927364436886</c:v>
                </c:pt>
                <c:pt idx="53">
                  <c:v>328.71694637613541</c:v>
                </c:pt>
                <c:pt idx="54">
                  <c:v>335.77606036686643</c:v>
                </c:pt>
                <c:pt idx="55">
                  <c:v>342.82665721119196</c:v>
                </c:pt>
                <c:pt idx="56">
                  <c:v>349.86877954219028</c:v>
                </c:pt>
                <c:pt idx="57">
                  <c:v>356.90247100094803</c:v>
                </c:pt>
                <c:pt idx="58">
                  <c:v>363.92777620576965</c:v>
                </c:pt>
                <c:pt idx="59">
                  <c:v>370.94474072108403</c:v>
                </c:pt>
                <c:pt idx="60">
                  <c:v>377.95341102609291</c:v>
                </c:pt>
                <c:pt idx="61">
                  <c:v>384.95383448320638</c:v>
                </c:pt>
                <c:pt idx="62">
                  <c:v>391.94605930630956</c:v>
                </c:pt>
                <c:pt idx="63">
                  <c:v>398.93013452890449</c:v>
                </c:pt>
                <c:pt idx="64">
                  <c:v>405.9061099721697</c:v>
                </c:pt>
                <c:pt idx="65">
                  <c:v>412.87403621297887</c:v>
                </c:pt>
                <c:pt idx="66">
                  <c:v>419.83396455192008</c:v>
                </c:pt>
                <c:pt idx="67">
                  <c:v>426.78594698135441</c:v>
                </c:pt>
                <c:pt idx="68">
                  <c:v>433.73003615355412</c:v>
                </c:pt>
                <c:pt idx="69">
                  <c:v>440.66628534895472</c:v>
                </c:pt>
              </c:numCache>
            </c:numRef>
          </c:yVal>
          <c:smooth val="1"/>
          <c:extLst>
            <c:ext xmlns:c16="http://schemas.microsoft.com/office/drawing/2014/chart" uri="{C3380CC4-5D6E-409C-BE32-E72D297353CC}">
              <c16:uniqueId val="{00000002-DDA9-D54C-9BCF-84BB830A7218}"/>
            </c:ext>
          </c:extLst>
        </c:ser>
        <c:ser>
          <c:idx val="3"/>
          <c:order val="3"/>
          <c:tx>
            <c:v/>
          </c:tx>
          <c:spPr>
            <a:ln w="6350">
              <a:solidFill>
                <a:srgbClr val="989898"/>
              </a:solidFill>
              <a:prstDash val="solid"/>
            </a:ln>
            <a:effectLst/>
          </c:spPr>
          <c:marker>
            <c:symbol val="none"/>
          </c:marker>
          <c:xVal>
            <c:numRef>
              <c:f>XLSTAT_20231114_111549_1_HID!xdata2</c:f>
              <c:numCache>
                <c:formatCode>General</c:formatCode>
                <c:ptCount val="70"/>
                <c:pt idx="0">
                  <c:v>96.771685751021906</c:v>
                </c:pt>
                <c:pt idx="1">
                  <c:v>104.22465726164282</c:v>
                </c:pt>
                <c:pt idx="2">
                  <c:v>111.67762877226374</c:v>
                </c:pt>
                <c:pt idx="3">
                  <c:v>119.13060028288467</c:v>
                </c:pt>
                <c:pt idx="4">
                  <c:v>126.58357179350558</c:v>
                </c:pt>
                <c:pt idx="5">
                  <c:v>134.0365433041265</c:v>
                </c:pt>
                <c:pt idx="6">
                  <c:v>141.48951481474742</c:v>
                </c:pt>
                <c:pt idx="7">
                  <c:v>148.94248632536835</c:v>
                </c:pt>
                <c:pt idx="8">
                  <c:v>156.39545783598925</c:v>
                </c:pt>
                <c:pt idx="9">
                  <c:v>163.8484293466102</c:v>
                </c:pt>
                <c:pt idx="10">
                  <c:v>171.3014008572311</c:v>
                </c:pt>
                <c:pt idx="11">
                  <c:v>178.754372367852</c:v>
                </c:pt>
                <c:pt idx="12">
                  <c:v>186.20734387847295</c:v>
                </c:pt>
                <c:pt idx="13">
                  <c:v>193.66031538909385</c:v>
                </c:pt>
                <c:pt idx="14">
                  <c:v>201.11328689971478</c:v>
                </c:pt>
                <c:pt idx="15">
                  <c:v>208.56625841033571</c:v>
                </c:pt>
                <c:pt idx="16">
                  <c:v>216.0192299209566</c:v>
                </c:pt>
                <c:pt idx="17">
                  <c:v>223.47220143157756</c:v>
                </c:pt>
                <c:pt idx="18">
                  <c:v>230.92517294219846</c:v>
                </c:pt>
                <c:pt idx="19">
                  <c:v>238.37814445281936</c:v>
                </c:pt>
                <c:pt idx="20">
                  <c:v>245.83111596344031</c:v>
                </c:pt>
                <c:pt idx="21">
                  <c:v>253.28408747406121</c:v>
                </c:pt>
                <c:pt idx="22">
                  <c:v>260.73705898468211</c:v>
                </c:pt>
                <c:pt idx="23">
                  <c:v>268.19003049530306</c:v>
                </c:pt>
                <c:pt idx="24">
                  <c:v>275.64300200592396</c:v>
                </c:pt>
                <c:pt idx="25">
                  <c:v>283.09597351654492</c:v>
                </c:pt>
                <c:pt idx="26">
                  <c:v>290.54894502716581</c:v>
                </c:pt>
                <c:pt idx="27">
                  <c:v>298.00191653778671</c:v>
                </c:pt>
                <c:pt idx="28">
                  <c:v>305.45488804840767</c:v>
                </c:pt>
                <c:pt idx="29">
                  <c:v>312.90785955902857</c:v>
                </c:pt>
                <c:pt idx="30">
                  <c:v>320.36083106964946</c:v>
                </c:pt>
                <c:pt idx="31">
                  <c:v>327.81380258027042</c:v>
                </c:pt>
                <c:pt idx="32">
                  <c:v>335.26677409089132</c:v>
                </c:pt>
                <c:pt idx="33">
                  <c:v>342.71974560151227</c:v>
                </c:pt>
                <c:pt idx="34">
                  <c:v>350.17271711213317</c:v>
                </c:pt>
                <c:pt idx="35">
                  <c:v>357.62568862275407</c:v>
                </c:pt>
                <c:pt idx="36">
                  <c:v>365.07866013337502</c:v>
                </c:pt>
                <c:pt idx="37">
                  <c:v>372.53163164399592</c:v>
                </c:pt>
                <c:pt idx="38">
                  <c:v>379.98460315461682</c:v>
                </c:pt>
                <c:pt idx="39">
                  <c:v>387.43757466523778</c:v>
                </c:pt>
                <c:pt idx="40">
                  <c:v>394.89054617585867</c:v>
                </c:pt>
                <c:pt idx="41">
                  <c:v>402.34351768647957</c:v>
                </c:pt>
                <c:pt idx="42">
                  <c:v>409.79648919710053</c:v>
                </c:pt>
                <c:pt idx="43">
                  <c:v>417.24946070772143</c:v>
                </c:pt>
                <c:pt idx="44">
                  <c:v>424.70243221834232</c:v>
                </c:pt>
                <c:pt idx="45">
                  <c:v>432.15540372896328</c:v>
                </c:pt>
                <c:pt idx="46">
                  <c:v>439.60837523958418</c:v>
                </c:pt>
                <c:pt idx="47">
                  <c:v>447.06134675020513</c:v>
                </c:pt>
                <c:pt idx="48">
                  <c:v>454.51431826082603</c:v>
                </c:pt>
                <c:pt idx="49">
                  <c:v>461.96728977144693</c:v>
                </c:pt>
                <c:pt idx="50">
                  <c:v>469.42026128206788</c:v>
                </c:pt>
                <c:pt idx="51">
                  <c:v>476.87323279268878</c:v>
                </c:pt>
                <c:pt idx="52">
                  <c:v>484.32620430330974</c:v>
                </c:pt>
                <c:pt idx="53">
                  <c:v>491.77917581393064</c:v>
                </c:pt>
                <c:pt idx="54">
                  <c:v>499.23214732455153</c:v>
                </c:pt>
                <c:pt idx="55">
                  <c:v>506.68511883517249</c:v>
                </c:pt>
                <c:pt idx="56">
                  <c:v>514.13809034579344</c:v>
                </c:pt>
                <c:pt idx="57">
                  <c:v>521.59106185641429</c:v>
                </c:pt>
                <c:pt idx="58">
                  <c:v>529.04403336703524</c:v>
                </c:pt>
                <c:pt idx="59">
                  <c:v>536.4970048776562</c:v>
                </c:pt>
                <c:pt idx="60">
                  <c:v>543.94997638827704</c:v>
                </c:pt>
                <c:pt idx="61">
                  <c:v>551.40294789889799</c:v>
                </c:pt>
                <c:pt idx="62">
                  <c:v>558.85591940951895</c:v>
                </c:pt>
                <c:pt idx="63">
                  <c:v>566.3088909201399</c:v>
                </c:pt>
                <c:pt idx="64">
                  <c:v>573.76186243076074</c:v>
                </c:pt>
                <c:pt idx="65">
                  <c:v>581.2148339413817</c:v>
                </c:pt>
                <c:pt idx="66">
                  <c:v>588.66780545200265</c:v>
                </c:pt>
                <c:pt idx="67">
                  <c:v>596.12077696262349</c:v>
                </c:pt>
                <c:pt idx="68">
                  <c:v>603.57374847324445</c:v>
                </c:pt>
                <c:pt idx="69">
                  <c:v>611.02671998386529</c:v>
                </c:pt>
              </c:numCache>
            </c:numRef>
          </c:xVal>
          <c:yVal>
            <c:numRef>
              <c:f>XLSTAT_20231114_111549_1_HID!ydata2</c:f>
              <c:numCache>
                <c:formatCode>General</c:formatCode>
                <c:ptCount val="70"/>
                <c:pt idx="0">
                  <c:v>260.71691419815443</c:v>
                </c:pt>
                <c:pt idx="1">
                  <c:v>267.9464437749416</c:v>
                </c:pt>
                <c:pt idx="2">
                  <c:v>275.18504868183823</c:v>
                </c:pt>
                <c:pt idx="3">
                  <c:v>282.4327646583813</c:v>
                </c:pt>
                <c:pt idx="4">
                  <c:v>289.6896261011662</c:v>
                </c:pt>
                <c:pt idx="5">
                  <c:v>296.95566603611712</c:v>
                </c:pt>
                <c:pt idx="6">
                  <c:v>304.23091609163617</c:v>
                </c:pt>
                <c:pt idx="7">
                  <c:v>311.51540647268348</c:v>
                </c:pt>
                <c:pt idx="8">
                  <c:v>318.80916593583316</c:v>
                </c:pt>
                <c:pt idx="9">
                  <c:v>326.11222176535455</c:v>
                </c:pt>
                <c:pt idx="10">
                  <c:v>333.42459975036127</c:v>
                </c:pt>
                <c:pt idx="11">
                  <c:v>340.74632416307418</c:v>
                </c:pt>
                <c:pt idx="12">
                  <c:v>348.07741773823784</c:v>
                </c:pt>
                <c:pt idx="13">
                  <c:v>355.41790165373243</c:v>
                </c:pt>
                <c:pt idx="14">
                  <c:v>362.76779551241714</c:v>
                </c:pt>
                <c:pt idx="15">
                  <c:v>370.12711732524292</c:v>
                </c:pt>
                <c:pt idx="16">
                  <c:v>377.49588349566659</c:v>
                </c:pt>
                <c:pt idx="17">
                  <c:v>384.87410880539801</c:v>
                </c:pt>
                <c:pt idx="18">
                  <c:v>392.26180640150847</c:v>
                </c:pt>
                <c:pt idx="19">
                  <c:v>399.65898778492817</c:v>
                </c:pt>
                <c:pt idx="20">
                  <c:v>407.06566280035349</c:v>
                </c:pt>
                <c:pt idx="21">
                  <c:v>414.4818396275864</c:v>
                </c:pt>
                <c:pt idx="22">
                  <c:v>421.90752477432341</c:v>
                </c:pt>
                <c:pt idx="23">
                  <c:v>429.34272307040897</c:v>
                </c:pt>
                <c:pt idx="24">
                  <c:v>436.78743766356399</c:v>
                </c:pt>
                <c:pt idx="25">
                  <c:v>444.24167001660055</c:v>
                </c:pt>
                <c:pt idx="26">
                  <c:v>451.70541990612566</c:v>
                </c:pt>
                <c:pt idx="27">
                  <c:v>459.17868542274005</c:v>
                </c:pt>
                <c:pt idx="28">
                  <c:v>466.66146297272803</c:v>
                </c:pt>
                <c:pt idx="29">
                  <c:v>474.15374728123822</c:v>
                </c:pt>
                <c:pt idx="30">
                  <c:v>481.655531396946</c:v>
                </c:pt>
                <c:pt idx="31">
                  <c:v>489.1668066981901</c:v>
                </c:pt>
                <c:pt idx="32">
                  <c:v>496.68756290056865</c:v>
                </c:pt>
                <c:pt idx="33">
                  <c:v>504.21778806598161</c:v>
                </c:pt>
                <c:pt idx="34">
                  <c:v>511.75746861309835</c:v>
                </c:pt>
                <c:pt idx="35">
                  <c:v>519.30658932923166</c:v>
                </c:pt>
                <c:pt idx="36">
                  <c:v>526.86513338359168</c:v>
                </c:pt>
                <c:pt idx="37">
                  <c:v>534.43308234189533</c:v>
                </c:pt>
                <c:pt idx="38">
                  <c:v>542.01041618229965</c:v>
                </c:pt>
                <c:pt idx="39">
                  <c:v>549.59711331262974</c:v>
                </c:pt>
                <c:pt idx="40">
                  <c:v>557.19315058886366</c:v>
                </c:pt>
                <c:pt idx="41">
                  <c:v>564.79850333484251</c:v>
                </c:pt>
                <c:pt idx="42">
                  <c:v>572.41314536316281</c:v>
                </c:pt>
                <c:pt idx="43">
                  <c:v>580.03704899721242</c:v>
                </c:pt>
                <c:pt idx="44">
                  <c:v>587.67018509430977</c:v>
                </c:pt>
                <c:pt idx="45">
                  <c:v>595.31252306989802</c:v>
                </c:pt>
                <c:pt idx="46">
                  <c:v>602.96403092275193</c:v>
                </c:pt>
                <c:pt idx="47">
                  <c:v>610.62467526115029</c:v>
                </c:pt>
                <c:pt idx="48">
                  <c:v>618.29442132996292</c:v>
                </c:pt>
                <c:pt idx="49">
                  <c:v>625.97323303860685</c:v>
                </c:pt>
                <c:pt idx="50">
                  <c:v>633.66107298981831</c:v>
                </c:pt>
                <c:pt idx="51">
                  <c:v>641.35790250919035</c:v>
                </c:pt>
                <c:pt idx="52">
                  <c:v>649.06368167542598</c:v>
                </c:pt>
                <c:pt idx="53">
                  <c:v>656.77836935125208</c:v>
                </c:pt>
                <c:pt idx="54">
                  <c:v>664.50192321494376</c:v>
                </c:pt>
                <c:pt idx="55">
                  <c:v>672.23429979240495</c:v>
                </c:pt>
                <c:pt idx="56">
                  <c:v>679.97545448975416</c:v>
                </c:pt>
                <c:pt idx="57">
                  <c:v>687.72534162636043</c:v>
                </c:pt>
                <c:pt idx="58">
                  <c:v>695.48391446828123</c:v>
                </c:pt>
                <c:pt idx="59">
                  <c:v>703.25112526204475</c:v>
                </c:pt>
                <c:pt idx="60">
                  <c:v>711.02692526872966</c:v>
                </c:pt>
                <c:pt idx="61">
                  <c:v>718.81126479829129</c:v>
                </c:pt>
                <c:pt idx="62">
                  <c:v>726.60409324407988</c:v>
                </c:pt>
                <c:pt idx="63">
                  <c:v>734.40535911750703</c:v>
                </c:pt>
                <c:pt idx="64">
                  <c:v>742.21501008280939</c:v>
                </c:pt>
                <c:pt idx="65">
                  <c:v>750.03299299186233</c:v>
                </c:pt>
                <c:pt idx="66">
                  <c:v>757.85925391899787</c:v>
                </c:pt>
                <c:pt idx="67">
                  <c:v>765.69373819578254</c:v>
                </c:pt>
                <c:pt idx="68">
                  <c:v>773.53639044571162</c:v>
                </c:pt>
                <c:pt idx="69">
                  <c:v>781.38715461877609</c:v>
                </c:pt>
              </c:numCache>
            </c:numRef>
          </c:yVal>
          <c:smooth val="1"/>
          <c:extLst>
            <c:ext xmlns:c16="http://schemas.microsoft.com/office/drawing/2014/chart" uri="{C3380CC4-5D6E-409C-BE32-E72D297353CC}">
              <c16:uniqueId val="{00000003-DDA9-D54C-9BCF-84BB830A7218}"/>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DDA9-D54C-9BCF-84BB830A7218}"/>
            </c:ext>
          </c:extLst>
        </c:ser>
        <c:dLbls>
          <c:showLegendKey val="0"/>
          <c:showVal val="0"/>
          <c:showCatName val="0"/>
          <c:showSerName val="0"/>
          <c:showPercent val="0"/>
          <c:showBubbleSize val="0"/>
        </c:dLbls>
        <c:axId val="2098497488"/>
        <c:axId val="856132832"/>
      </c:scatterChart>
      <c:valAx>
        <c:axId val="2098497488"/>
        <c:scaling>
          <c:orientation val="minMax"/>
          <c:max val="1200"/>
          <c:min val="-200"/>
        </c:scaling>
        <c:delete val="0"/>
        <c:axPos val="b"/>
        <c:title>
          <c:tx>
            <c:rich>
              <a:bodyPr/>
              <a:lstStyle/>
              <a:p>
                <a:pPr>
                  <a:defRPr sz="900" b="0">
                    <a:latin typeface="Arial"/>
                    <a:ea typeface="Arial"/>
                    <a:cs typeface="Arial"/>
                  </a:defRPr>
                </a:pPr>
                <a:r>
                  <a:rPr lang="en-US"/>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56132832"/>
        <c:crosses val="autoZero"/>
        <c:crossBetween val="midCat"/>
      </c:valAx>
      <c:valAx>
        <c:axId val="856132832"/>
        <c:scaling>
          <c:orientation val="minMax"/>
          <c:max val="1200"/>
          <c:min val="-200"/>
        </c:scaling>
        <c:delete val="0"/>
        <c:axPos val="l"/>
        <c:title>
          <c:tx>
            <c:rich>
              <a:bodyPr/>
              <a:lstStyle/>
              <a:p>
                <a:pPr>
                  <a:defRPr sz="900" b="0">
                    <a:latin typeface="Arial"/>
                    <a:ea typeface="Arial"/>
                    <a:cs typeface="Arial"/>
                  </a:defRPr>
                </a:pPr>
                <a:r>
                  <a:rPr lang="en-US"/>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209849748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2.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3.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4.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5.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6.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7.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jpeg"/><Relationship Id="rId7"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xml"/><Relationship Id="rId5" Type="http://schemas.openxmlformats.org/officeDocument/2006/relationships/image" Target="../media/image5.jpeg"/><Relationship Id="rId10" Type="http://schemas.openxmlformats.org/officeDocument/2006/relationships/chart" Target="../charts/chart5.xml"/><Relationship Id="rId4" Type="http://schemas.openxmlformats.org/officeDocument/2006/relationships/image" Target="../media/image4.jpe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jpeg"/><Relationship Id="rId7"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6.xml"/><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jpe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jpeg"/><Relationship Id="rId7" Type="http://schemas.openxmlformats.org/officeDocument/2006/relationships/chart" Target="../charts/chart1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image" Target="../media/image5.jpeg"/><Relationship Id="rId10" Type="http://schemas.openxmlformats.org/officeDocument/2006/relationships/chart" Target="../charts/chart15.xml"/><Relationship Id="rId4" Type="http://schemas.openxmlformats.org/officeDocument/2006/relationships/image" Target="../media/image4.jpeg"/><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3.jpeg"/><Relationship Id="rId7" Type="http://schemas.openxmlformats.org/officeDocument/2006/relationships/chart" Target="../charts/chart1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6.xml"/><Relationship Id="rId5" Type="http://schemas.openxmlformats.org/officeDocument/2006/relationships/image" Target="../media/image5.jpeg"/><Relationship Id="rId10" Type="http://schemas.openxmlformats.org/officeDocument/2006/relationships/chart" Target="../charts/chart20.xml"/><Relationship Id="rId4" Type="http://schemas.openxmlformats.org/officeDocument/2006/relationships/image" Target="../media/image4.jpeg"/><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jpeg"/><Relationship Id="rId7" Type="http://schemas.openxmlformats.org/officeDocument/2006/relationships/chart" Target="../charts/chart2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21.xml"/><Relationship Id="rId5" Type="http://schemas.openxmlformats.org/officeDocument/2006/relationships/image" Target="../media/image5.jpeg"/><Relationship Id="rId10" Type="http://schemas.openxmlformats.org/officeDocument/2006/relationships/chart" Target="../charts/chart25.xml"/><Relationship Id="rId4" Type="http://schemas.openxmlformats.org/officeDocument/2006/relationships/image" Target="../media/image4.jpeg"/><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image" Target="../media/image3.jpeg"/><Relationship Id="rId7" Type="http://schemas.openxmlformats.org/officeDocument/2006/relationships/chart" Target="../charts/chart2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26.xml"/><Relationship Id="rId5" Type="http://schemas.openxmlformats.org/officeDocument/2006/relationships/image" Target="../media/image5.jpeg"/><Relationship Id="rId10" Type="http://schemas.openxmlformats.org/officeDocument/2006/relationships/chart" Target="../charts/chart30.xml"/><Relationship Id="rId4" Type="http://schemas.openxmlformats.org/officeDocument/2006/relationships/image" Target="../media/image4.jpe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image" Target="../media/image3.jpeg"/><Relationship Id="rId7" Type="http://schemas.openxmlformats.org/officeDocument/2006/relationships/chart" Target="../charts/chart3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31.xml"/><Relationship Id="rId5" Type="http://schemas.openxmlformats.org/officeDocument/2006/relationships/image" Target="../media/image5.jpeg"/><Relationship Id="rId10" Type="http://schemas.openxmlformats.org/officeDocument/2006/relationships/chart" Target="../charts/chart35.xml"/><Relationship Id="rId4" Type="http://schemas.openxmlformats.org/officeDocument/2006/relationships/image" Target="../media/image4.jpeg"/><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594885" hidden="1">
          <a:extLst>
            <a:ext uri="{FF2B5EF4-FFF2-40B4-BE49-F238E27FC236}">
              <a16:creationId xmlns:a16="http://schemas.microsoft.com/office/drawing/2014/main" id="{11A26CEB-D700-7284-633E-9B3BD2AF2E25}"/>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RefEdit_Y,RefEdit0,'Sheet3'!$D:$D,True,000000030200_General,True,Y / Dependent variables:,False,,221,1
FileSelect1,CommandButton,,False,000000040200_General,False,,False,,,
ScrollBarSelect,ScrollBar,0,False,05,False,,,,,
CheckBox_X,CheckBox,-1,True,000001050200_General,True,Quantitative,False,,,
RefEdit_X,RefEdit0,'Sheet3'!$E:$K,True,000002050200_General,True,X / Explanatory variables:,False,,221,7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AE33C0B1-0E16-1228-D0E2-F21BD22F6198}"/>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594885</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594885">
          <a:extLst>
            <a:ext uri="{FF2B5EF4-FFF2-40B4-BE49-F238E27FC236}">
              <a16:creationId xmlns:a16="http://schemas.microsoft.com/office/drawing/2014/main" id="{3E16E7F2-009A-BD0D-D898-B9EA9304B7F5}"/>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594885">
          <a:extLst>
            <a:ext uri="{FF2B5EF4-FFF2-40B4-BE49-F238E27FC236}">
              <a16:creationId xmlns:a16="http://schemas.microsoft.com/office/drawing/2014/main" id="{67FC30F0-116D-6DF7-8064-3AE704EB616D}"/>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594885">
          <a:extLst>
            <a:ext uri="{FF2B5EF4-FFF2-40B4-BE49-F238E27FC236}">
              <a16:creationId xmlns:a16="http://schemas.microsoft.com/office/drawing/2014/main" id="{CDD0C038-1A16-7BF3-0A96-B8EAADD66C06}"/>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594885" hidden="1">
          <a:extLst>
            <a:ext uri="{FF2B5EF4-FFF2-40B4-BE49-F238E27FC236}">
              <a16:creationId xmlns:a16="http://schemas.microsoft.com/office/drawing/2014/main" id="{AB8E7AA3-077F-ABB8-3404-3D14061D3736}"/>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594885">
          <a:extLst>
            <a:ext uri="{FF2B5EF4-FFF2-40B4-BE49-F238E27FC236}">
              <a16:creationId xmlns:a16="http://schemas.microsoft.com/office/drawing/2014/main" id="{2547D619-4733-D537-E44A-D187560C60D7}"/>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594885">
          <a:extLst>
            <a:ext uri="{FF2B5EF4-FFF2-40B4-BE49-F238E27FC236}">
              <a16:creationId xmlns:a16="http://schemas.microsoft.com/office/drawing/2014/main" id="{939912BB-13B2-AE78-2856-825BC825FC59}"/>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97</xdr:row>
      <xdr:rowOff>0</xdr:rowOff>
    </xdr:from>
    <xdr:to>
      <xdr:col>6</xdr:col>
      <xdr:colOff>0</xdr:colOff>
      <xdr:row>114</xdr:row>
      <xdr:rowOff>0</xdr:rowOff>
    </xdr:to>
    <xdr:graphicFrame macro="">
      <xdr:nvGraphicFramePr>
        <xdr:cNvPr id="10" name="Chart 9">
          <a:extLst>
            <a:ext uri="{FF2B5EF4-FFF2-40B4-BE49-F238E27FC236}">
              <a16:creationId xmlns:a16="http://schemas.microsoft.com/office/drawing/2014/main" id="{2164A456-E591-6D3D-0C81-718FFA490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341</xdr:row>
      <xdr:rowOff>0</xdr:rowOff>
    </xdr:from>
    <xdr:to>
      <xdr:col>6</xdr:col>
      <xdr:colOff>0</xdr:colOff>
      <xdr:row>358</xdr:row>
      <xdr:rowOff>0</xdr:rowOff>
    </xdr:to>
    <xdr:graphicFrame macro="">
      <xdr:nvGraphicFramePr>
        <xdr:cNvPr id="11" name="Chart 10">
          <a:extLst>
            <a:ext uri="{FF2B5EF4-FFF2-40B4-BE49-F238E27FC236}">
              <a16:creationId xmlns:a16="http://schemas.microsoft.com/office/drawing/2014/main" id="{3751577E-AE05-6749-1755-496F665A5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341</xdr:row>
      <xdr:rowOff>0</xdr:rowOff>
    </xdr:from>
    <xdr:to>
      <xdr:col>11</xdr:col>
      <xdr:colOff>190500</xdr:colOff>
      <xdr:row>358</xdr:row>
      <xdr:rowOff>0</xdr:rowOff>
    </xdr:to>
    <xdr:graphicFrame macro="">
      <xdr:nvGraphicFramePr>
        <xdr:cNvPr id="12" name="Chart 11">
          <a:extLst>
            <a:ext uri="{FF2B5EF4-FFF2-40B4-BE49-F238E27FC236}">
              <a16:creationId xmlns:a16="http://schemas.microsoft.com/office/drawing/2014/main" id="{CCF0B617-C68C-14EA-8FCD-0101213E2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341</xdr:row>
      <xdr:rowOff>0</xdr:rowOff>
    </xdr:from>
    <xdr:to>
      <xdr:col>16</xdr:col>
      <xdr:colOff>381000</xdr:colOff>
      <xdr:row>358</xdr:row>
      <xdr:rowOff>0</xdr:rowOff>
    </xdr:to>
    <xdr:graphicFrame macro="">
      <xdr:nvGraphicFramePr>
        <xdr:cNvPr id="13" name="Chart 12">
          <a:extLst>
            <a:ext uri="{FF2B5EF4-FFF2-40B4-BE49-F238E27FC236}">
              <a16:creationId xmlns:a16="http://schemas.microsoft.com/office/drawing/2014/main" id="{3A1B3A38-0E85-03AE-BA0A-79F7C139F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360</xdr:row>
      <xdr:rowOff>0</xdr:rowOff>
    </xdr:from>
    <xdr:to>
      <xdr:col>6</xdr:col>
      <xdr:colOff>0</xdr:colOff>
      <xdr:row>377</xdr:row>
      <xdr:rowOff>0</xdr:rowOff>
    </xdr:to>
    <xdr:graphicFrame macro="">
      <xdr:nvGraphicFramePr>
        <xdr:cNvPr id="14" name="Chart 13">
          <a:extLst>
            <a:ext uri="{FF2B5EF4-FFF2-40B4-BE49-F238E27FC236}">
              <a16:creationId xmlns:a16="http://schemas.microsoft.com/office/drawing/2014/main" id="{CD1D6F16-7CA3-A195-C584-07F0109D4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594885" hidden="1">
          <a:extLst>
            <a:ext uri="{FF2B5EF4-FFF2-40B4-BE49-F238E27FC236}">
              <a16:creationId xmlns:a16="http://schemas.microsoft.com/office/drawing/2014/main" id="{E6432C2A-D687-B083-E2B3-2D246ACBB95C}"/>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matrix*SEP*$B$23
Linear regression*SEP*Regression of variable Units Sold*SEP*$B$36
Linear regression*SEP*Goodness of fit statistics (Units Sold)*SEP*$B$38
Linear regression*SEP*Analysis of variance (Units Sold)*SEP*$B$56
Linear regression*SEP*Model parameters (Units Sold)*SEP*$B$66
Linear regression*SEP*Equation of the model (Units Sold)*SEP*$B$80
Linear regression*SEP*Standardized coefficients (Units Sold)*SEP*$B$85
Linear regression*SEP*Predictions and residuals (Units Sold)*SEP*$B$117</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43009" name="DD326442" hidden="1">
              <a:extLst>
                <a:ext uri="{63B3BB69-23CF-44E3-9099-C40C66FF867C}">
                  <a14:compatExt spid="_x0000_s43009"/>
                </a:ext>
                <a:ext uri="{FF2B5EF4-FFF2-40B4-BE49-F238E27FC236}">
                  <a16:creationId xmlns:a16="http://schemas.microsoft.com/office/drawing/2014/main" id="{F7823862-1E5D-399A-8233-1314664CB90C}"/>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993663" hidden="1">
          <a:extLst>
            <a:ext uri="{FF2B5EF4-FFF2-40B4-BE49-F238E27FC236}">
              <a16:creationId xmlns:a16="http://schemas.microsoft.com/office/drawing/2014/main" id="{29E8EEAE-8D80-CBE6-D5A2-D35B53EC7FDA}"/>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RefEdit_Y,RefEdit0,'Sheet3'!$D:$D,True,000000030200_General,True,Y / Dependent variables:,False,,221,1
FileSelect1,CommandButton,,False,000000040200_General,False,,False,,,
ScrollBarSelect,ScrollBar,0,False,05,False,,,,,
CheckBox_X,CheckBox,-1,True,000001050200_General,True,Quantitative,False,,,
RefEdit_X,RefEdit0,'Sheet3'!$E$1:$H$221&lt;LS&gt;'Sheet3'!$J$1:$K$221,True,000002050200_General,True,X / Explanatory variables:,False,,221,6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558F8B93-E8E7-E1F7-87E9-375EA87A4117}"/>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993663</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993663">
          <a:extLst>
            <a:ext uri="{FF2B5EF4-FFF2-40B4-BE49-F238E27FC236}">
              <a16:creationId xmlns:a16="http://schemas.microsoft.com/office/drawing/2014/main" id="{A8BDDC39-7CAC-CAA4-00B0-744B9ADB7B2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993663">
          <a:extLst>
            <a:ext uri="{FF2B5EF4-FFF2-40B4-BE49-F238E27FC236}">
              <a16:creationId xmlns:a16="http://schemas.microsoft.com/office/drawing/2014/main" id="{B7490196-1698-675F-0A5A-9E3D8E4552C6}"/>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993663">
          <a:extLst>
            <a:ext uri="{FF2B5EF4-FFF2-40B4-BE49-F238E27FC236}">
              <a16:creationId xmlns:a16="http://schemas.microsoft.com/office/drawing/2014/main" id="{8417F6FA-5F2E-2C87-5039-555C04E62E63}"/>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993663" hidden="1">
          <a:extLst>
            <a:ext uri="{FF2B5EF4-FFF2-40B4-BE49-F238E27FC236}">
              <a16:creationId xmlns:a16="http://schemas.microsoft.com/office/drawing/2014/main" id="{37FBA18B-2383-457A-16D9-035611700BC8}"/>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993663">
          <a:extLst>
            <a:ext uri="{FF2B5EF4-FFF2-40B4-BE49-F238E27FC236}">
              <a16:creationId xmlns:a16="http://schemas.microsoft.com/office/drawing/2014/main" id="{91A708F8-AAE4-C998-00BC-30EB2D65FB04}"/>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993663">
          <a:extLst>
            <a:ext uri="{FF2B5EF4-FFF2-40B4-BE49-F238E27FC236}">
              <a16:creationId xmlns:a16="http://schemas.microsoft.com/office/drawing/2014/main" id="{A1C30E06-5BC6-2DB3-5789-600298A69CBD}"/>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93</xdr:row>
      <xdr:rowOff>0</xdr:rowOff>
    </xdr:from>
    <xdr:to>
      <xdr:col>6</xdr:col>
      <xdr:colOff>0</xdr:colOff>
      <xdr:row>110</xdr:row>
      <xdr:rowOff>0</xdr:rowOff>
    </xdr:to>
    <xdr:graphicFrame macro="">
      <xdr:nvGraphicFramePr>
        <xdr:cNvPr id="10" name="Chart 9">
          <a:extLst>
            <a:ext uri="{FF2B5EF4-FFF2-40B4-BE49-F238E27FC236}">
              <a16:creationId xmlns:a16="http://schemas.microsoft.com/office/drawing/2014/main" id="{0A66C618-5376-C7FA-D02B-AD403CF2B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337</xdr:row>
      <xdr:rowOff>0</xdr:rowOff>
    </xdr:from>
    <xdr:to>
      <xdr:col>6</xdr:col>
      <xdr:colOff>0</xdr:colOff>
      <xdr:row>354</xdr:row>
      <xdr:rowOff>0</xdr:rowOff>
    </xdr:to>
    <xdr:graphicFrame macro="">
      <xdr:nvGraphicFramePr>
        <xdr:cNvPr id="11" name="Chart 10">
          <a:extLst>
            <a:ext uri="{FF2B5EF4-FFF2-40B4-BE49-F238E27FC236}">
              <a16:creationId xmlns:a16="http://schemas.microsoft.com/office/drawing/2014/main" id="{E5DCFC7D-8471-666B-E5E1-BF81B828B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337</xdr:row>
      <xdr:rowOff>0</xdr:rowOff>
    </xdr:from>
    <xdr:to>
      <xdr:col>11</xdr:col>
      <xdr:colOff>190500</xdr:colOff>
      <xdr:row>354</xdr:row>
      <xdr:rowOff>0</xdr:rowOff>
    </xdr:to>
    <xdr:graphicFrame macro="">
      <xdr:nvGraphicFramePr>
        <xdr:cNvPr id="12" name="Chart 11">
          <a:extLst>
            <a:ext uri="{FF2B5EF4-FFF2-40B4-BE49-F238E27FC236}">
              <a16:creationId xmlns:a16="http://schemas.microsoft.com/office/drawing/2014/main" id="{B4B242AA-2B05-0855-CA6C-A75740D9A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337</xdr:row>
      <xdr:rowOff>0</xdr:rowOff>
    </xdr:from>
    <xdr:to>
      <xdr:col>16</xdr:col>
      <xdr:colOff>381000</xdr:colOff>
      <xdr:row>354</xdr:row>
      <xdr:rowOff>0</xdr:rowOff>
    </xdr:to>
    <xdr:graphicFrame macro="">
      <xdr:nvGraphicFramePr>
        <xdr:cNvPr id="13" name="Chart 12">
          <a:extLst>
            <a:ext uri="{FF2B5EF4-FFF2-40B4-BE49-F238E27FC236}">
              <a16:creationId xmlns:a16="http://schemas.microsoft.com/office/drawing/2014/main" id="{5F565F89-4265-0EFB-7450-FF635C0B7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356</xdr:row>
      <xdr:rowOff>0</xdr:rowOff>
    </xdr:from>
    <xdr:to>
      <xdr:col>6</xdr:col>
      <xdr:colOff>0</xdr:colOff>
      <xdr:row>373</xdr:row>
      <xdr:rowOff>0</xdr:rowOff>
    </xdr:to>
    <xdr:graphicFrame macro="">
      <xdr:nvGraphicFramePr>
        <xdr:cNvPr id="14" name="Chart 13">
          <a:extLst>
            <a:ext uri="{FF2B5EF4-FFF2-40B4-BE49-F238E27FC236}">
              <a16:creationId xmlns:a16="http://schemas.microsoft.com/office/drawing/2014/main" id="{DD98287F-413F-98E7-051F-E03CC08A2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993663" hidden="1">
          <a:extLst>
            <a:ext uri="{FF2B5EF4-FFF2-40B4-BE49-F238E27FC236}">
              <a16:creationId xmlns:a16="http://schemas.microsoft.com/office/drawing/2014/main" id="{9FC4C8F2-9172-A70B-376E-F27BC2A0CFE6}"/>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matrix*SEP*$B$22
Linear regression*SEP*Regression of variable Units Sold*SEP*$B$34
Linear regression*SEP*Goodness of fit statistics (Units Sold)*SEP*$B$36
Linear regression*SEP*Analysis of variance (Units Sold)*SEP*$B$54
Linear regression*SEP*Model parameters (Units Sold)*SEP*$B$64
Linear regression*SEP*Equation of the model (Units Sold)*SEP*$B$77
Linear regression*SEP*Standardized coefficients (Units Sold)*SEP*$B$82
Linear regression*SEP*Predictions and residuals (Units Sold)*SEP*$B$113</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40961" name="DD570796" hidden="1">
              <a:extLst>
                <a:ext uri="{63B3BB69-23CF-44E3-9099-C40C66FF867C}">
                  <a14:compatExt spid="_x0000_s40961"/>
                </a:ext>
                <a:ext uri="{FF2B5EF4-FFF2-40B4-BE49-F238E27FC236}">
                  <a16:creationId xmlns:a16="http://schemas.microsoft.com/office/drawing/2014/main" id="{FC4FFE1C-2D1D-27ED-EFC5-E1BAED7EE92B}"/>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796927" hidden="1">
          <a:extLst>
            <a:ext uri="{FF2B5EF4-FFF2-40B4-BE49-F238E27FC236}">
              <a16:creationId xmlns:a16="http://schemas.microsoft.com/office/drawing/2014/main" id="{EF45CC91-016F-5EF7-7647-05F6F1B1AA1A}"/>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RefEdit_Y,RefEdit0,'Sheet3'!$D:$D,True,000000030200_General,True,Y / Dependent variables:,False,,221,1
FileSelect1,CommandButton,,False,000000040200_General,False,,False,,,
ScrollBarSelect,ScrollBar,0,False,05,False,,,,,
CheckBox_X,CheckBox,-1,True,000001050200_General,True,Quantitative,False,,,
RefEdit_X,RefEdit0,'Sheet3'!$E:$I,True,000002050200_General,True,X / Explanatory variables:,False,,221,5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5E2336F7-797F-1C04-1192-984DB6B394D7}"/>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796927</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796927">
          <a:extLst>
            <a:ext uri="{FF2B5EF4-FFF2-40B4-BE49-F238E27FC236}">
              <a16:creationId xmlns:a16="http://schemas.microsoft.com/office/drawing/2014/main" id="{9D0E6C8E-67D2-27D4-34C5-2E59636FE426}"/>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796927">
          <a:extLst>
            <a:ext uri="{FF2B5EF4-FFF2-40B4-BE49-F238E27FC236}">
              <a16:creationId xmlns:a16="http://schemas.microsoft.com/office/drawing/2014/main" id="{6D6708B0-6A70-53E0-63F8-810640E74C46}"/>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796927">
          <a:extLst>
            <a:ext uri="{FF2B5EF4-FFF2-40B4-BE49-F238E27FC236}">
              <a16:creationId xmlns:a16="http://schemas.microsoft.com/office/drawing/2014/main" id="{F094B0B6-65D0-F976-DC9E-853F55C9DC16}"/>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796927" hidden="1">
          <a:extLst>
            <a:ext uri="{FF2B5EF4-FFF2-40B4-BE49-F238E27FC236}">
              <a16:creationId xmlns:a16="http://schemas.microsoft.com/office/drawing/2014/main" id="{E40FC2A7-51FC-2E60-4F30-BCC94B780E4B}"/>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796927">
          <a:extLst>
            <a:ext uri="{FF2B5EF4-FFF2-40B4-BE49-F238E27FC236}">
              <a16:creationId xmlns:a16="http://schemas.microsoft.com/office/drawing/2014/main" id="{569668A9-A184-768C-FB1C-8C1E87B103CB}"/>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796927">
          <a:extLst>
            <a:ext uri="{FF2B5EF4-FFF2-40B4-BE49-F238E27FC236}">
              <a16:creationId xmlns:a16="http://schemas.microsoft.com/office/drawing/2014/main" id="{36D83C8D-BE94-02D7-3969-5838502FB377}"/>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89</xdr:row>
      <xdr:rowOff>0</xdr:rowOff>
    </xdr:from>
    <xdr:to>
      <xdr:col>6</xdr:col>
      <xdr:colOff>0</xdr:colOff>
      <xdr:row>106</xdr:row>
      <xdr:rowOff>0</xdr:rowOff>
    </xdr:to>
    <xdr:graphicFrame macro="">
      <xdr:nvGraphicFramePr>
        <xdr:cNvPr id="10" name="Chart 9">
          <a:extLst>
            <a:ext uri="{FF2B5EF4-FFF2-40B4-BE49-F238E27FC236}">
              <a16:creationId xmlns:a16="http://schemas.microsoft.com/office/drawing/2014/main" id="{5E215052-37E1-41E8-CB57-69AD600BB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333</xdr:row>
      <xdr:rowOff>0</xdr:rowOff>
    </xdr:from>
    <xdr:to>
      <xdr:col>6</xdr:col>
      <xdr:colOff>0</xdr:colOff>
      <xdr:row>350</xdr:row>
      <xdr:rowOff>0</xdr:rowOff>
    </xdr:to>
    <xdr:graphicFrame macro="">
      <xdr:nvGraphicFramePr>
        <xdr:cNvPr id="11" name="Chart 10">
          <a:extLst>
            <a:ext uri="{FF2B5EF4-FFF2-40B4-BE49-F238E27FC236}">
              <a16:creationId xmlns:a16="http://schemas.microsoft.com/office/drawing/2014/main" id="{6CCA0FD2-17C0-3B99-2C26-ED6734EE6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333</xdr:row>
      <xdr:rowOff>0</xdr:rowOff>
    </xdr:from>
    <xdr:to>
      <xdr:col>11</xdr:col>
      <xdr:colOff>190500</xdr:colOff>
      <xdr:row>350</xdr:row>
      <xdr:rowOff>0</xdr:rowOff>
    </xdr:to>
    <xdr:graphicFrame macro="">
      <xdr:nvGraphicFramePr>
        <xdr:cNvPr id="12" name="Chart 11">
          <a:extLst>
            <a:ext uri="{FF2B5EF4-FFF2-40B4-BE49-F238E27FC236}">
              <a16:creationId xmlns:a16="http://schemas.microsoft.com/office/drawing/2014/main" id="{B0DF159B-0B7D-0A8B-3394-08A0684B3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333</xdr:row>
      <xdr:rowOff>0</xdr:rowOff>
    </xdr:from>
    <xdr:to>
      <xdr:col>16</xdr:col>
      <xdr:colOff>381000</xdr:colOff>
      <xdr:row>350</xdr:row>
      <xdr:rowOff>0</xdr:rowOff>
    </xdr:to>
    <xdr:graphicFrame macro="">
      <xdr:nvGraphicFramePr>
        <xdr:cNvPr id="13" name="Chart 12">
          <a:extLst>
            <a:ext uri="{FF2B5EF4-FFF2-40B4-BE49-F238E27FC236}">
              <a16:creationId xmlns:a16="http://schemas.microsoft.com/office/drawing/2014/main" id="{2593F916-F1E1-CFC9-C33C-96829527F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352</xdr:row>
      <xdr:rowOff>0</xdr:rowOff>
    </xdr:from>
    <xdr:to>
      <xdr:col>6</xdr:col>
      <xdr:colOff>0</xdr:colOff>
      <xdr:row>369</xdr:row>
      <xdr:rowOff>0</xdr:rowOff>
    </xdr:to>
    <xdr:graphicFrame macro="">
      <xdr:nvGraphicFramePr>
        <xdr:cNvPr id="14" name="Chart 13">
          <a:extLst>
            <a:ext uri="{FF2B5EF4-FFF2-40B4-BE49-F238E27FC236}">
              <a16:creationId xmlns:a16="http://schemas.microsoft.com/office/drawing/2014/main" id="{BC802C6A-510A-49E7-1674-D76AF6222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796927" hidden="1">
          <a:extLst>
            <a:ext uri="{FF2B5EF4-FFF2-40B4-BE49-F238E27FC236}">
              <a16:creationId xmlns:a16="http://schemas.microsoft.com/office/drawing/2014/main" id="{AD339403-0394-CBB9-D915-28294C7A6B36}"/>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matrix*SEP*$B$21
Linear regression*SEP*Regression of variable Units Sold*SEP*$B$32
Linear regression*SEP*Goodness of fit statistics (Units Sold)*SEP*$B$34
Linear regression*SEP*Analysis of variance (Units Sold)*SEP*$B$52
Linear regression*SEP*Model parameters (Units Sold)*SEP*$B$62
Linear regression*SEP*Equation of the model (Units Sold)*SEP*$B$74
Linear regression*SEP*Standardized coefficients (Units Sold)*SEP*$B$79
Linear regression*SEP*Predictions and residuals (Units Sold)*SEP*$B$109</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38913" name="DD854407" hidden="1">
              <a:extLst>
                <a:ext uri="{63B3BB69-23CF-44E3-9099-C40C66FF867C}">
                  <a14:compatExt spid="_x0000_s38913"/>
                </a:ext>
                <a:ext uri="{FF2B5EF4-FFF2-40B4-BE49-F238E27FC236}">
                  <a16:creationId xmlns:a16="http://schemas.microsoft.com/office/drawing/2014/main" id="{7FD1E25D-E3DA-7C37-179B-72ED75494A22}"/>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316138" hidden="1">
          <a:extLst>
            <a:ext uri="{FF2B5EF4-FFF2-40B4-BE49-F238E27FC236}">
              <a16:creationId xmlns:a16="http://schemas.microsoft.com/office/drawing/2014/main" id="{5EEC1BFF-A930-C98E-FA96-3EF760447E87}"/>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RefEdit_Y,RefEdit0,'Question-3'!$D:$D,True,000000030200_General,True,Y / Dependent variables:,False,,221,1
FileSelect1,CommandButton,,False,000000040200_General,False,,False,,,
ScrollBarSelect,ScrollBar,0,False,05,False,,,,,
CheckBox_X,CheckBox,-1,True,000001050200_General,True,Quantitative,False,,,
RefEdit_X,RefEdit0,'Question-3'!$E:$H,True,000002050200_General,True,X / Explanatory variables:,False,,221,4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D2E942AF-16A6-122B-DE74-A844549CC7A8}"/>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316138</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316138">
          <a:extLst>
            <a:ext uri="{FF2B5EF4-FFF2-40B4-BE49-F238E27FC236}">
              <a16:creationId xmlns:a16="http://schemas.microsoft.com/office/drawing/2014/main" id="{3B304A84-5DFD-9669-DA97-BCA14F6A1802}"/>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316138">
          <a:extLst>
            <a:ext uri="{FF2B5EF4-FFF2-40B4-BE49-F238E27FC236}">
              <a16:creationId xmlns:a16="http://schemas.microsoft.com/office/drawing/2014/main" id="{30C353AB-77F0-F92C-BB93-689B217E3156}"/>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316138">
          <a:extLst>
            <a:ext uri="{FF2B5EF4-FFF2-40B4-BE49-F238E27FC236}">
              <a16:creationId xmlns:a16="http://schemas.microsoft.com/office/drawing/2014/main" id="{8BA25F87-D548-09E2-DC5B-1787FC1652F3}"/>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316138" hidden="1">
          <a:extLst>
            <a:ext uri="{FF2B5EF4-FFF2-40B4-BE49-F238E27FC236}">
              <a16:creationId xmlns:a16="http://schemas.microsoft.com/office/drawing/2014/main" id="{83A10D44-B17F-1D41-727B-19E22B070499}"/>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316138">
          <a:extLst>
            <a:ext uri="{FF2B5EF4-FFF2-40B4-BE49-F238E27FC236}">
              <a16:creationId xmlns:a16="http://schemas.microsoft.com/office/drawing/2014/main" id="{C91DCDC7-CEF9-9DC8-D021-069326F49862}"/>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316138">
          <a:extLst>
            <a:ext uri="{FF2B5EF4-FFF2-40B4-BE49-F238E27FC236}">
              <a16:creationId xmlns:a16="http://schemas.microsoft.com/office/drawing/2014/main" id="{F6641F58-467E-7FF7-7DC8-5C5A6781A55B}"/>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85</xdr:row>
      <xdr:rowOff>0</xdr:rowOff>
    </xdr:from>
    <xdr:to>
      <xdr:col>6</xdr:col>
      <xdr:colOff>0</xdr:colOff>
      <xdr:row>102</xdr:row>
      <xdr:rowOff>0</xdr:rowOff>
    </xdr:to>
    <xdr:graphicFrame macro="">
      <xdr:nvGraphicFramePr>
        <xdr:cNvPr id="10" name="Chart 9">
          <a:extLst>
            <a:ext uri="{FF2B5EF4-FFF2-40B4-BE49-F238E27FC236}">
              <a16:creationId xmlns:a16="http://schemas.microsoft.com/office/drawing/2014/main" id="{602173A2-8C49-7C88-27F1-444191071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329</xdr:row>
      <xdr:rowOff>0</xdr:rowOff>
    </xdr:from>
    <xdr:to>
      <xdr:col>6</xdr:col>
      <xdr:colOff>0</xdr:colOff>
      <xdr:row>346</xdr:row>
      <xdr:rowOff>0</xdr:rowOff>
    </xdr:to>
    <xdr:graphicFrame macro="">
      <xdr:nvGraphicFramePr>
        <xdr:cNvPr id="11" name="Chart 10">
          <a:extLst>
            <a:ext uri="{FF2B5EF4-FFF2-40B4-BE49-F238E27FC236}">
              <a16:creationId xmlns:a16="http://schemas.microsoft.com/office/drawing/2014/main" id="{57CC77CB-B1E1-5B9B-4FF4-314A475F4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329</xdr:row>
      <xdr:rowOff>0</xdr:rowOff>
    </xdr:from>
    <xdr:to>
      <xdr:col>11</xdr:col>
      <xdr:colOff>190500</xdr:colOff>
      <xdr:row>346</xdr:row>
      <xdr:rowOff>0</xdr:rowOff>
    </xdr:to>
    <xdr:graphicFrame macro="">
      <xdr:nvGraphicFramePr>
        <xdr:cNvPr id="12" name="Chart 11">
          <a:extLst>
            <a:ext uri="{FF2B5EF4-FFF2-40B4-BE49-F238E27FC236}">
              <a16:creationId xmlns:a16="http://schemas.microsoft.com/office/drawing/2014/main" id="{19E12A85-DB18-E280-0F5A-BF5C6DC8D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329</xdr:row>
      <xdr:rowOff>0</xdr:rowOff>
    </xdr:from>
    <xdr:to>
      <xdr:col>16</xdr:col>
      <xdr:colOff>381000</xdr:colOff>
      <xdr:row>346</xdr:row>
      <xdr:rowOff>0</xdr:rowOff>
    </xdr:to>
    <xdr:graphicFrame macro="">
      <xdr:nvGraphicFramePr>
        <xdr:cNvPr id="13" name="Chart 12">
          <a:extLst>
            <a:ext uri="{FF2B5EF4-FFF2-40B4-BE49-F238E27FC236}">
              <a16:creationId xmlns:a16="http://schemas.microsoft.com/office/drawing/2014/main" id="{C439052F-3286-14DF-E75C-ED935D964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348</xdr:row>
      <xdr:rowOff>0</xdr:rowOff>
    </xdr:from>
    <xdr:to>
      <xdr:col>6</xdr:col>
      <xdr:colOff>0</xdr:colOff>
      <xdr:row>365</xdr:row>
      <xdr:rowOff>0</xdr:rowOff>
    </xdr:to>
    <xdr:graphicFrame macro="">
      <xdr:nvGraphicFramePr>
        <xdr:cNvPr id="14" name="Chart 13">
          <a:extLst>
            <a:ext uri="{FF2B5EF4-FFF2-40B4-BE49-F238E27FC236}">
              <a16:creationId xmlns:a16="http://schemas.microsoft.com/office/drawing/2014/main" id="{73613D5C-8A94-264A-7FF5-B83B10CCE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316138" hidden="1">
          <a:extLst>
            <a:ext uri="{FF2B5EF4-FFF2-40B4-BE49-F238E27FC236}">
              <a16:creationId xmlns:a16="http://schemas.microsoft.com/office/drawing/2014/main" id="{145EBE9C-C786-0CC3-6A8E-DDF7F25CA6EB}"/>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matrix*SEP*$B$20
Linear regression*SEP*Regression of variable Units Sold*SEP*$B$30
Linear regression*SEP*Goodness of fit statistics (Units Sold)*SEP*$B$32
Linear regression*SEP*Analysis of variance (Units Sold)*SEP*$B$50
Linear regression*SEP*Model parameters (Units Sold)*SEP*$B$60
Linear regression*SEP*Equation of the model (Units Sold)*SEP*$B$71
Linear regression*SEP*Standardized coefficients (Units Sold)*SEP*$B$76
Linear regression*SEP*Predictions and residuals (Units Sold)*SEP*$B$105</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36865" name="DD354255" hidden="1">
              <a:extLst>
                <a:ext uri="{63B3BB69-23CF-44E3-9099-C40C66FF867C}">
                  <a14:compatExt spid="_x0000_s36865"/>
                </a:ext>
                <a:ext uri="{FF2B5EF4-FFF2-40B4-BE49-F238E27FC236}">
                  <a16:creationId xmlns:a16="http://schemas.microsoft.com/office/drawing/2014/main" id="{B4C1963D-0449-4DD2-0CFE-5770A112F628}"/>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784975" hidden="1">
          <a:extLst>
            <a:ext uri="{FF2B5EF4-FFF2-40B4-BE49-F238E27FC236}">
              <a16:creationId xmlns:a16="http://schemas.microsoft.com/office/drawing/2014/main" id="{00000000-0008-0000-06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RefEdit_Y,RefEdit0,'Sheet15'!$D:$D,True,000000030200_General,True,Y / Dependent variables:,False,,221,1
FileSelect1,CommandButton,,False,000000040200_General,False,,False,,,
ScrollBarSelect,ScrollBar,0,False,05,False,,,,,
CheckBox_X,CheckBox,-1,True,000001050200_General,True,Quantitative,False,,,
RefEdit_X,RefEdit0,'Sheet15'!$E:$G,True,000002050200_General,True,X / Explanatory variables:,False,,221,3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00000000-0008-0000-0600-000003000000}"/>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784975</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784975">
          <a:extLst>
            <a:ext uri="{FF2B5EF4-FFF2-40B4-BE49-F238E27FC236}">
              <a16:creationId xmlns:a16="http://schemas.microsoft.com/office/drawing/2014/main" id="{00000000-0008-0000-0600-000004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784975">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78497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784975" hidden="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784975">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784975">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81</xdr:row>
      <xdr:rowOff>0</xdr:rowOff>
    </xdr:from>
    <xdr:to>
      <xdr:col>6</xdr:col>
      <xdr:colOff>0</xdr:colOff>
      <xdr:row>98</xdr:row>
      <xdr:rowOff>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325</xdr:row>
      <xdr:rowOff>0</xdr:rowOff>
    </xdr:from>
    <xdr:to>
      <xdr:col>6</xdr:col>
      <xdr:colOff>0</xdr:colOff>
      <xdr:row>342</xdr:row>
      <xdr:rowOff>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325</xdr:row>
      <xdr:rowOff>0</xdr:rowOff>
    </xdr:from>
    <xdr:to>
      <xdr:col>11</xdr:col>
      <xdr:colOff>190500</xdr:colOff>
      <xdr:row>342</xdr:row>
      <xdr:rowOff>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325</xdr:row>
      <xdr:rowOff>0</xdr:rowOff>
    </xdr:from>
    <xdr:to>
      <xdr:col>16</xdr:col>
      <xdr:colOff>381000</xdr:colOff>
      <xdr:row>342</xdr:row>
      <xdr:rowOff>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344</xdr:row>
      <xdr:rowOff>0</xdr:rowOff>
    </xdr:from>
    <xdr:to>
      <xdr:col>6</xdr:col>
      <xdr:colOff>0</xdr:colOff>
      <xdr:row>361</xdr:row>
      <xdr:rowOff>0</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784975" hidden="1">
          <a:extLst>
            <a:ext uri="{FF2B5EF4-FFF2-40B4-BE49-F238E27FC236}">
              <a16:creationId xmlns:a16="http://schemas.microsoft.com/office/drawing/2014/main" id="{00000000-0008-0000-0600-00000F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Sold)*SEP*$B$48
Linear regression*SEP*Model parameters (Units Sold)*SEP*$B$58
Linear regression*SEP*Equation of the model (Units Sold)*SEP*$B$68
Linear regression*SEP*Standardized coefficients (Units Sold)*SEP*$B$73
Linear regression*SEP*Predictions and residuals (Units Sold)*SEP*$B$101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20481" name="DD865064" hidden="1">
              <a:extLst>
                <a:ext uri="{63B3BB69-23CF-44E3-9099-C40C66FF867C}">
                  <a14:compatExt spid="_x0000_s20481"/>
                </a:ext>
                <a:ext uri="{FF2B5EF4-FFF2-40B4-BE49-F238E27FC236}">
                  <a16:creationId xmlns:a16="http://schemas.microsoft.com/office/drawing/2014/main" id="{00000000-0008-0000-0600-00000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858131" hidden="1">
          <a:extLst>
            <a:ext uri="{FF2B5EF4-FFF2-40B4-BE49-F238E27FC236}">
              <a16:creationId xmlns:a16="http://schemas.microsoft.com/office/drawing/2014/main" id="{00000000-0008-0000-09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RefEdit_Y,RefEdit0,'Sheet177474X765'!$D:$D,True,000000030200_General,True,Y / Dependent variables:,False,,111,1
FileSelect1,CommandButton,,False,000000040200_General,False,,False,,,
ScrollBarSelect,ScrollBar,0,False,05,False,,,,,
CheckBox_X,CheckBox,-1,True,000001050200_General,True,Quantitative,False,,,
RefEdit_X,RefEdit0,'Sheet177474X765'!$E:$G,True,000002050200_General,True,X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00000000-0008-0000-0900-000003000000}"/>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858131</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858131">
          <a:extLst>
            <a:ext uri="{FF2B5EF4-FFF2-40B4-BE49-F238E27FC236}">
              <a16:creationId xmlns:a16="http://schemas.microsoft.com/office/drawing/2014/main" id="{00000000-0008-0000-0900-000004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858131">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858131">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858131" hidden="1">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858131">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858131">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81</xdr:row>
      <xdr:rowOff>0</xdr:rowOff>
    </xdr:from>
    <xdr:to>
      <xdr:col>6</xdr:col>
      <xdr:colOff>0</xdr:colOff>
      <xdr:row>98</xdr:row>
      <xdr:rowOff>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215</xdr:row>
      <xdr:rowOff>0</xdr:rowOff>
    </xdr:from>
    <xdr:to>
      <xdr:col>6</xdr:col>
      <xdr:colOff>0</xdr:colOff>
      <xdr:row>232</xdr:row>
      <xdr:rowOff>0</xdr:rowOff>
    </xdr:to>
    <xdr:graphicFrame macro="">
      <xdr:nvGraphicFramePr>
        <xdr:cNvPr id="11" name="Chart 10">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215</xdr:row>
      <xdr:rowOff>0</xdr:rowOff>
    </xdr:from>
    <xdr:to>
      <xdr:col>11</xdr:col>
      <xdr:colOff>190500</xdr:colOff>
      <xdr:row>232</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215</xdr:row>
      <xdr:rowOff>0</xdr:rowOff>
    </xdr:from>
    <xdr:to>
      <xdr:col>16</xdr:col>
      <xdr:colOff>381000</xdr:colOff>
      <xdr:row>232</xdr:row>
      <xdr:rowOff>0</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234</xdr:row>
      <xdr:rowOff>0</xdr:rowOff>
    </xdr:from>
    <xdr:to>
      <xdr:col>6</xdr:col>
      <xdr:colOff>0</xdr:colOff>
      <xdr:row>251</xdr:row>
      <xdr:rowOff>0</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858131" hidden="1">
          <a:extLst>
            <a:ext uri="{FF2B5EF4-FFF2-40B4-BE49-F238E27FC236}">
              <a16:creationId xmlns:a16="http://schemas.microsoft.com/office/drawing/2014/main" id="{00000000-0008-0000-0900-00000F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regression1*SEP*Summary statistics*SEP*$B$10
Linear regression1*SEP*Correlation matrix*SEP*$B$19
Linear regression1*SEP*Regression of variable Units Sold*SEP*$B$28
Linear regression1*SEP*Goodness of fit statistics (Units Sold)*SEP*$B$30
Linear regression1*SEP*Analysis of variance (Units Sold)*SEP*$B$48
Linear regression1*SEP*Model parameters (Units Sold)*SEP*$B$58
Linear regression1*SEP*Equation of the model (Units Sold)*SEP*$B$68
Linear regression1*SEP*Standardized coefficients (Units Sold)*SEP*$B$73
Linear regression1*SEP*Predictions and residuals (Units Sold)*SEP*$B$101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0241" name="DD680407" hidden="1">
              <a:extLst>
                <a:ext uri="{63B3BB69-23CF-44E3-9099-C40C66FF867C}">
                  <a14:compatExt spid="_x0000_s10241"/>
                </a:ext>
                <a:ext uri="{FF2B5EF4-FFF2-40B4-BE49-F238E27FC236}">
                  <a16:creationId xmlns:a16="http://schemas.microsoft.com/office/drawing/2014/main" id="{00000000-0008-0000-0900-00000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399948" hidden="1">
          <a:extLst>
            <a:ext uri="{FF2B5EF4-FFF2-40B4-BE49-F238E27FC236}">
              <a16:creationId xmlns:a16="http://schemas.microsoft.com/office/drawing/2014/main" id="{00000000-0008-0000-0A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RefEdit_Y,RefEdit0,'Sheet2'!$D:$D,True,000000030200_General,True,Y / Dependent variables:,False,,111,1
FileSelect1,CommandButton,,False,000000040200_General,False,,False,,,
ScrollBarSelect,ScrollBar,0,False,05,False,,,,,
CheckBox_X,CheckBox,-1,True,000001050200_General,True,Quantitative,False,,,
RefEdit_X,RefEdit0,'Sheet2'!$E:$G,True,000002050200_General,True,X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a:t>
          </a:r>
        </a:p>
      </xdr:txBody>
    </xdr:sp>
    <xdr:clientData/>
  </xdr:twoCellAnchor>
  <xdr:twoCellAnchor editAs="oneCell">
    <xdr:from>
      <xdr:col>0</xdr:col>
      <xdr:colOff>431800</xdr:colOff>
      <xdr:row>5</xdr:row>
      <xdr:rowOff>0</xdr:rowOff>
    </xdr:from>
    <xdr:to>
      <xdr:col>1</xdr:col>
      <xdr:colOff>12700</xdr:colOff>
      <xdr:row>5</xdr:row>
      <xdr:rowOff>25400</xdr:rowOff>
    </xdr:to>
    <xdr:sp macro="" textlink="">
      <xdr:nvSpPr>
        <xdr:cNvPr id="3" name="RAND_ID" hidden="1">
          <a:extLst>
            <a:ext uri="{FF2B5EF4-FFF2-40B4-BE49-F238E27FC236}">
              <a16:creationId xmlns:a16="http://schemas.microsoft.com/office/drawing/2014/main" id="{00000000-0008-0000-0A00-000003000000}"/>
            </a:ext>
          </a:extLst>
        </xdr:cNvPr>
        <xdr:cNvSpPr txBox="1"/>
      </xdr:nvSpPr>
      <xdr:spPr>
        <a:xfrm>
          <a:off x="4318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399948</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4" name="BK399948">
          <a:extLst>
            <a:ext uri="{FF2B5EF4-FFF2-40B4-BE49-F238E27FC236}">
              <a16:creationId xmlns:a16="http://schemas.microsoft.com/office/drawing/2014/main" id="{00000000-0008-0000-0A00-000004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5" name="BT399948">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RM399948">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7" name="AD399948" hidden="1">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8" name="WD399948">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9" name="PT399948">
          <a:extLst>
            <a:ext uri="{FF2B5EF4-FFF2-40B4-BE49-F238E27FC236}">
              <a16:creationId xmlns:a16="http://schemas.microsoft.com/office/drawing/2014/main" id="{00000000-0008-0000-0A00-000009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81</xdr:row>
      <xdr:rowOff>0</xdr:rowOff>
    </xdr:from>
    <xdr:to>
      <xdr:col>6</xdr:col>
      <xdr:colOff>0</xdr:colOff>
      <xdr:row>98</xdr:row>
      <xdr:rowOff>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215</xdr:row>
      <xdr:rowOff>0</xdr:rowOff>
    </xdr:from>
    <xdr:to>
      <xdr:col>6</xdr:col>
      <xdr:colOff>0</xdr:colOff>
      <xdr:row>232</xdr:row>
      <xdr:rowOff>0</xdr:rowOff>
    </xdr:to>
    <xdr:graphicFrame macro="">
      <xdr:nvGraphicFramePr>
        <xdr:cNvPr id="11" name="Chart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215</xdr:row>
      <xdr:rowOff>0</xdr:rowOff>
    </xdr:from>
    <xdr:to>
      <xdr:col>11</xdr:col>
      <xdr:colOff>127000</xdr:colOff>
      <xdr:row>232</xdr:row>
      <xdr:rowOff>0</xdr:rowOff>
    </xdr:to>
    <xdr:graphicFrame macro="">
      <xdr:nvGraphicFramePr>
        <xdr:cNvPr id="12" name="Chart 1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254000</xdr:colOff>
      <xdr:row>215</xdr:row>
      <xdr:rowOff>0</xdr:rowOff>
    </xdr:from>
    <xdr:to>
      <xdr:col>16</xdr:col>
      <xdr:colOff>254000</xdr:colOff>
      <xdr:row>232</xdr:row>
      <xdr:rowOff>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234</xdr:row>
      <xdr:rowOff>0</xdr:rowOff>
    </xdr:from>
    <xdr:to>
      <xdr:col>6</xdr:col>
      <xdr:colOff>0</xdr:colOff>
      <xdr:row>251</xdr:row>
      <xdr:rowOff>0</xdr:rowOff>
    </xdr:to>
    <xdr:graphicFrame macro="">
      <xdr:nvGraphicFramePr>
        <xdr:cNvPr id="14" name="Chart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5" name="XP399948" hidden="1">
          <a:extLst>
            <a:ext uri="{FF2B5EF4-FFF2-40B4-BE49-F238E27FC236}">
              <a16:creationId xmlns:a16="http://schemas.microsoft.com/office/drawing/2014/main" id="{00000000-0008-0000-0A00-00000F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Sold)*SEP*$B$48
Linear regression*SEP*Model parameters (Units Sold)*SEP*$B$58
Linear regression*SEP*Equation of the model (Units Sold)*SEP*$B$68
Linear regression*SEP*Standardized coefficients (Units Sold)*SEP*$B$73
Linear regression*SEP*Predictions and residuals (Units Sold)*SEP*$B$101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2289" name="DD436154" hidden="1">
              <a:extLst>
                <a:ext uri="{63B3BB69-23CF-44E3-9099-C40C66FF867C}">
                  <a14:compatExt spid="_x0000_s12289"/>
                </a:ext>
                <a:ext uri="{FF2B5EF4-FFF2-40B4-BE49-F238E27FC236}">
                  <a16:creationId xmlns:a16="http://schemas.microsoft.com/office/drawing/2014/main" id="{00000000-0008-0000-0A00-00000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5F49FD-B272-7D4E-8178-FEF13B10E871}" name="Table1" displayName="Table1" ref="A3:H7" totalsRowShown="0" headerRowDxfId="148" dataDxfId="147" tableBorderDxfId="146">
  <autoFilter ref="A3:H7" xr:uid="{A55F49FD-B272-7D4E-8178-FEF13B10E8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DFC2D1B-51EC-5B4B-8AE8-3BC641B9984F}" name="Source" dataDxfId="145"/>
    <tableColumn id="2" xr3:uid="{0B8B9786-3D9A-D744-96E9-E6D1B43DF50E}" name="Value" dataDxfId="144"/>
    <tableColumn id="3" xr3:uid="{846D9668-8D49-FF4C-A8DA-783CCC2D17EA}" name="Standard error" dataDxfId="143"/>
    <tableColumn id="4" xr3:uid="{9F3A4913-6031-CA47-92C4-77541FF6DC81}" name="t" dataDxfId="142"/>
    <tableColumn id="5" xr3:uid="{38DD1E2E-5AA5-0449-9FEC-EFA7DC9EE541}" name="Pr &gt; |t|" dataDxfId="141"/>
    <tableColumn id="6" xr3:uid="{DF0669BE-DCC2-F34E-891B-7F1753EB0A9D}" name="Lower bound (95%)" dataDxfId="140"/>
    <tableColumn id="7" xr3:uid="{964455C6-E679-DD4F-AB68-119E5B924AD5}" name="Upper bound (95%)" dataDxfId="139"/>
    <tableColumn id="8" xr3:uid="{CF9AFE8B-A8A1-C14A-8230-4DE11CF5A9E7}" name="p-values signification codes" dataDxfId="138"/>
  </tableColumns>
  <tableStyleInfo name="TableStyleMedium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3EEAAD6-4BA0-4E4E-A474-C6BCB0ACA97A}" name="Table16" displayName="Table16" ref="A3:L83" totalsRowShown="0" headerRowDxfId="35" dataDxfId="34">
  <autoFilter ref="A3:L83" xr:uid="{53EEAAD6-4BA0-4E4E-A474-C6BCB0ACA9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923C45A-4FEA-0142-905A-3AFFBFBA849A}" name="Date" dataDxfId="47"/>
    <tableColumn id="2" xr3:uid="{D319EF83-23A3-114D-9917-A48E8648BB21}" name="Region" dataDxfId="46"/>
    <tableColumn id="3" xr3:uid="{C322369D-9C60-7944-B16C-825A2712B83E}" name="Store" dataDxfId="45"/>
    <tableColumn id="4" xr3:uid="{E3ACCF22-BDDC-7D4E-8644-06D58F065007}" name="Average Retail Price" dataDxfId="44"/>
    <tableColumn id="5" xr3:uid="{0ABB9B4E-FE2E-B54E-86E5-5F1886DE0800}" name="Demo" dataDxfId="43"/>
    <tableColumn id="6" xr3:uid="{CC8AEAF6-2119-5C44-96D3-D2508C02AFE7}" name="Demo1-3" dataDxfId="42"/>
    <tableColumn id="7" xr3:uid="{00256ED8-E7E6-FC49-A5C2-449D2433F71D}" name="RM" dataDxfId="41"/>
    <tableColumn id="8" xr3:uid="{6596D549-2EF6-9842-824F-9DBCDC9C960D}" name="RM*Average_Retail_Price" dataDxfId="40"/>
    <tableColumn id="9" xr3:uid="{D1128BC1-C8AF-D044-BEBF-C1E1EDC1E34B}" name="Predicted Sales" dataDxfId="39">
      <calculatedColumnFormula>$O$3+SUMPRODUCT($P$3:$T$3,D4:H4)</calculatedColumnFormula>
    </tableColumn>
    <tableColumn id="10" xr3:uid="{6C9D30E0-42ED-1C40-9838-D0F9E6B9AED0}" name="Retailer Cost" dataDxfId="38">
      <calculatedColumnFormula>D4*(1-$J$2)</calculatedColumnFormula>
    </tableColumn>
    <tableColumn id="11" xr3:uid="{491EC850-4178-8149-BD51-F77C97B10C4F}" name="Manufacturer Cost" dataDxfId="37">
      <calculatedColumnFormula>J4*$K$2</calculatedColumnFormula>
    </tableColumn>
    <tableColumn id="12" xr3:uid="{AC1E07CD-809B-BB4C-BF35-701C1F9193CE}" name="Profit" dataDxfId="36">
      <calculatedColumnFormula>I4*(J4-K4)</calculatedColumnFormula>
    </tableColumn>
  </tableColumns>
  <tableStyleInfo name="TableStyleMedium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BBD7E54-339D-F94C-B1FC-A7DD2DEFA594}" name="Table17" displayName="Table17" ref="N6:O11" totalsRowShown="0" headerRowDxfId="31" dataDxfId="30">
  <autoFilter ref="N6:O11" xr:uid="{1BBD7E54-339D-F94C-B1FC-A7DD2DEFA594}">
    <filterColumn colId="0" hiddenButton="1"/>
    <filterColumn colId="1" hiddenButton="1"/>
  </autoFilter>
  <tableColumns count="2">
    <tableColumn id="1" xr3:uid="{4C2001D2-C53C-894F-8252-028D9315E4A7}" name="Week" dataDxfId="33"/>
    <tableColumn id="2" xr3:uid="{BC2E06F1-DC46-724B-82D1-BAC6DAECE123}" name="Sum of Profit" dataDxfId="32"/>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8167CE6-931C-A341-B00F-56D8B385AF47}" name="Table18" displayName="Table18" ref="N14:O35" totalsRowShown="0" headerRowDxfId="27" dataDxfId="26">
  <autoFilter ref="N14:O35" xr:uid="{A8167CE6-931C-A341-B00F-56D8B385AF47}">
    <filterColumn colId="0" hiddenButton="1"/>
    <filterColumn colId="1" hiddenButton="1"/>
  </autoFilter>
  <tableColumns count="2">
    <tableColumn id="1" xr3:uid="{3D074932-CB75-494F-8C54-4D89372A8F15}" name="Store" dataDxfId="29"/>
    <tableColumn id="2" xr3:uid="{EFF0A68D-CF1B-2943-8982-D865D46FAE0B}" name="Sum of Profit" dataDxfId="28"/>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9FE2770-F722-DF40-A651-C5001265D9EA}" name="Table10" displayName="Table10" ref="A3:L83" totalsRowShown="0" headerRowDxfId="13" dataDxfId="12">
  <autoFilter ref="A3:L83" xr:uid="{99FE2770-F722-DF40-A651-C5001265D9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56A9799-327F-9B45-9FCC-83FCD043DFF8}" name="Date" dataDxfId="25"/>
    <tableColumn id="2" xr3:uid="{A0408FF7-0FDB-D54E-8C22-EE7C57B56C44}" name="Region" dataDxfId="24"/>
    <tableColumn id="3" xr3:uid="{118DFACB-C5A6-9649-9F38-9791F8A872F0}" name="Store" dataDxfId="23"/>
    <tableColumn id="4" xr3:uid="{93EAAB11-85E9-744E-9FD1-5DC0E01FF062}" name="Average Retail Price" dataDxfId="22"/>
    <tableColumn id="5" xr3:uid="{F20B5331-9FD2-B442-B35E-046BDFA157D3}" name="Demo" dataDxfId="21"/>
    <tableColumn id="6" xr3:uid="{AF9D950F-387F-3C42-8FB5-5271E3C68765}" name="Demo1-3" dataDxfId="20"/>
    <tableColumn id="7" xr3:uid="{93D9C63C-BCE3-9E4D-A4A8-F401C13C84DB}" name="RM" dataDxfId="19"/>
    <tableColumn id="8" xr3:uid="{60676BDD-4F0B-5049-9E8E-930D74E1FFA1}" name="RM*Average_Retail_Price" dataDxfId="18"/>
    <tableColumn id="9" xr3:uid="{1A67FAF8-83F4-3143-A7A7-9B67E4B22663}" name="Predicted Sales" dataDxfId="17">
      <calculatedColumnFormula>$O$3+SUMPRODUCT($P$3:$T$3,D4:H4)</calculatedColumnFormula>
    </tableColumn>
    <tableColumn id="10" xr3:uid="{B0CEDF60-9491-2A46-8DD9-56940540835E}" name="Retailer Cost" dataDxfId="16">
      <calculatedColumnFormula>D4*(1-$J$2)</calculatedColumnFormula>
    </tableColumn>
    <tableColumn id="11" xr3:uid="{2B87FDF7-43AE-3F4C-BF92-9349BE7B4A9E}" name="Manufacturer Cost" dataDxfId="15">
      <calculatedColumnFormula>J4*$K$2</calculatedColumnFormula>
    </tableColumn>
    <tableColumn id="12" xr3:uid="{0F7F539F-3857-3D45-A219-C5932997A21F}" name="Profit" dataDxfId="14">
      <calculatedColumnFormula>I4*(J4-K4)</calculatedColumnFormula>
    </tableColumn>
  </tableColumns>
  <tableStyleInfo name="TableStyleMedium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E16A8B6-C59D-FB42-BCB8-824296B5B8B6}" name="Table12" displayName="Table12" ref="N6:O11" totalsRowShown="0" headerRowDxfId="9" dataDxfId="8">
  <autoFilter ref="N6:O11" xr:uid="{CE16A8B6-C59D-FB42-BCB8-824296B5B8B6}">
    <filterColumn colId="0" hiddenButton="1"/>
    <filterColumn colId="1" hiddenButton="1"/>
  </autoFilter>
  <tableColumns count="2">
    <tableColumn id="1" xr3:uid="{0067AE91-FB21-C249-8253-9581AF08CD05}" name="Week" dataDxfId="11"/>
    <tableColumn id="2" xr3:uid="{0433AD09-5F79-5A4F-9DC5-3C681A39AE39}" name="Sum of Profit" dataDxfId="10"/>
  </tableColumns>
  <tableStyleInfo name="TableStyleMedium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869BF37-54E7-E54A-8FBD-8066F6A9ADD4}" name="Table13" displayName="Table13" ref="N14:O35" totalsRowShown="0" headerRowDxfId="5" dataDxfId="4">
  <autoFilter ref="N14:O35" xr:uid="{7869BF37-54E7-E54A-8FBD-8066F6A9ADD4}">
    <filterColumn colId="0" hiddenButton="1"/>
    <filterColumn colId="1" hiddenButton="1"/>
  </autoFilter>
  <tableColumns count="2">
    <tableColumn id="1" xr3:uid="{8B79D490-E320-9647-A49F-5270C96F850B}" name="Store" dataDxfId="7"/>
    <tableColumn id="2" xr3:uid="{56C14FCF-7A0E-6D44-9771-FEC659F5CFB9}" name="Sum of Profit" dataDxfId="6"/>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5357D35-2C62-CA48-91E1-80E3BADBB9BD}" name="Table15" displayName="Table15" ref="N38:O41" totalsRowShown="0" headerRowDxfId="1" dataDxfId="0">
  <autoFilter ref="N38:O41" xr:uid="{65357D35-2C62-CA48-91E1-80E3BADBB9BD}">
    <filterColumn colId="0" hiddenButton="1"/>
    <filterColumn colId="1" hiddenButton="1"/>
  </autoFilter>
  <tableColumns count="2">
    <tableColumn id="1" xr3:uid="{8F8834D7-4F64-A54D-A373-355FBE4A2CCE}" name="Difference" dataDxfId="3"/>
    <tableColumn id="2" xr3:uid="{6C8ACE4D-E6C5-774F-83A6-6C578F61A60C}" name="Total" dataDxfId="2"/>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0B6B63-714C-924A-8CC8-1D4B1AB0BAA7}" name="Table2" displayName="Table2" ref="A12:H16" totalsRowShown="0" headerRowDxfId="137" dataDxfId="136" tableBorderDxfId="135">
  <autoFilter ref="A12:H16" xr:uid="{6D0B6B63-714C-924A-8CC8-1D4B1AB0BAA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2CE2710-31D6-2F4B-AF6E-CEBE5C5216F1}" name="Source" dataDxfId="134"/>
    <tableColumn id="2" xr3:uid="{23DAD9B1-4626-E841-B4D6-2FA031F5D615}" name="Value" dataDxfId="133"/>
    <tableColumn id="3" xr3:uid="{554F8AA5-CC00-7E4C-9540-6D196C697180}" name="Standard error" dataDxfId="132"/>
    <tableColumn id="4" xr3:uid="{CFB08C2E-B779-5F46-AF8A-529B4D300D83}" name="t" dataDxfId="131"/>
    <tableColumn id="5" xr3:uid="{E76B4DBC-A3D4-C441-9B02-9776B1D37B8F}" name="Pr &gt; |t|" dataDxfId="130"/>
    <tableColumn id="6" xr3:uid="{3A7A1825-D263-CC42-B05C-BABB893BA409}" name="Lower bound (95%)" dataDxfId="129"/>
    <tableColumn id="7" xr3:uid="{B15B05B8-5621-0C4B-AFF3-9D881688025C}" name="Upper bound (95%)" dataDxfId="128"/>
    <tableColumn id="8" xr3:uid="{A3D37CAE-B25A-D842-B915-2F924AE762EB}" name="p-values signification codes" dataDxfId="127"/>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CAACAB-7F56-2747-B0C3-F8C2C7ADA890}" name="Table4" displayName="Table4" ref="A1:G221" totalsRowShown="0" headerRowDxfId="126" dataDxfId="124" headerRowBorderDxfId="125">
  <autoFilter ref="A1:G221" xr:uid="{8DCAACAB-7F56-2747-B0C3-F8C2C7ADA89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18E0868-4F72-3F44-87A1-943D98D320A0}" name="Date" dataDxfId="123"/>
    <tableColumn id="2" xr3:uid="{243D5582-E4A5-D54B-8033-A7B93910809B}" name="Region" dataDxfId="122"/>
    <tableColumn id="3" xr3:uid="{CC544133-635B-DB40-8FF2-369F5CA36732}" name="Store" dataDxfId="121"/>
    <tableColumn id="4" xr3:uid="{DDD2E377-D630-3245-A959-C838D75C2D32}" name="Units Sold" dataDxfId="120"/>
    <tableColumn id="5" xr3:uid="{4361CD73-D4B5-9A46-BE09-11741D95936C}" name="Average Retail Price" dataDxfId="119"/>
    <tableColumn id="6" xr3:uid="{FC7F70D5-B857-F24A-907E-2A23E219E976}" name="Demo" dataDxfId="118"/>
    <tableColumn id="7" xr3:uid="{0760EF17-1571-2741-81B8-596BC19F8E96}" name="Demo1-3" dataDxfId="117"/>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0BDFA9-315A-4B44-9D2A-18E58CEEE96A}" name="Table5" displayName="Table5" ref="I4:P8" totalsRowShown="0" headerRowDxfId="116" dataDxfId="115" tableBorderDxfId="114">
  <autoFilter ref="I4:P8" xr:uid="{B70BDFA9-315A-4B44-9D2A-18E58CEEE96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68DF9AD-FDC0-E842-8A85-18A6D44FC28A}" name="Source" dataDxfId="113"/>
    <tableColumn id="2" xr3:uid="{2AC8A8BB-47BB-304C-98BA-ACE34A5BF02B}" name="Value" dataDxfId="112"/>
    <tableColumn id="3" xr3:uid="{A2D007ED-3035-A146-BCA2-10BC6A02AC5B}" name="Standard error" dataDxfId="111"/>
    <tableColumn id="4" xr3:uid="{6447DBD1-3F2A-2845-A3FB-39E0B6FFF70A}" name="t" dataDxfId="110"/>
    <tableColumn id="5" xr3:uid="{34D0FFE0-74EE-9944-BDBB-F08CEAE4D29E}" name="Pr &gt; |t|" dataDxfId="109"/>
    <tableColumn id="6" xr3:uid="{8EFBA532-D4C8-2E48-BCFE-41742C724A12}" name="Lower bound (95%)" dataDxfId="108"/>
    <tableColumn id="7" xr3:uid="{037A56F8-03E5-1B46-BEF9-B73EBFC2ED58}" name="Upper bound (95%)" dataDxfId="107"/>
    <tableColumn id="8" xr3:uid="{BF1881E7-24C2-E040-9794-59C80BE040AD}" name="p-values signification codes" dataDxfId="106"/>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BD12A0-EA0B-AE47-94B1-C46E392A4748}" name="Table44" displayName="Table44" ref="A1:K221" totalsRowShown="0" headerRowDxfId="89" dataDxfId="88" headerRowBorderDxfId="105">
  <autoFilter ref="A1:K221" xr:uid="{A2BD12A0-EA0B-AE47-94B1-C46E392A47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773D911-F369-9446-B551-324ACC83A88E}" name="Date" dataDxfId="100"/>
    <tableColumn id="2" xr3:uid="{89853B4F-5891-6140-ADCD-20382F07A161}" name="Region" dataDxfId="99"/>
    <tableColumn id="3" xr3:uid="{4DA8D9AA-CBB9-3E4D-A772-36A3B2DDDED2}" name="Store" dataDxfId="98"/>
    <tableColumn id="4" xr3:uid="{8CDCEF1E-17E0-E241-A0CB-C891D9196238}" name="Units Sold" dataDxfId="97"/>
    <tableColumn id="5" xr3:uid="{5BE2245B-C4A4-984C-871F-C08AD270B325}" name="Average Retail Price" dataDxfId="96"/>
    <tableColumn id="6" xr3:uid="{1429B0CA-FB55-A64D-ABFA-0721E6E8B4C8}" name="Demo" dataDxfId="95"/>
    <tableColumn id="7" xr3:uid="{B094CE8F-4FEB-974E-AB91-7E630042F50C}" name="Demo1-3" dataDxfId="94"/>
    <tableColumn id="10" xr3:uid="{9DD5DF0B-7189-D249-8A2E-DDB0C88CD026}" name="RM" dataDxfId="93">
      <calculatedColumnFormula>IF(B2="RM",1,0)</calculatedColumnFormula>
    </tableColumn>
    <tableColumn id="11" xr3:uid="{A70ED872-1DD8-B440-9886-FA254DB7FAD5}" name="RM * Retail Price" dataDxfId="92">
      <calculatedColumnFormula>Table44[[#This Row],[RM]]*Table44[[#This Row],[Average Retail Price]]</calculatedColumnFormula>
    </tableColumn>
    <tableColumn id="12" xr3:uid="{1ED4D1D2-493A-6640-BE33-9CD5B46373A6}" name="RM * Demo" dataDxfId="91">
      <calculatedColumnFormula>Table44[[#This Row],[RM]]*Table44[[#This Row],[Demo]]</calculatedColumnFormula>
    </tableColumn>
    <tableColumn id="13" xr3:uid="{3CA4ED58-6026-1C44-9505-9D6718A93D11}" name="RM * Demo 1-3" dataDxfId="90">
      <calculatedColumnFormula>Table44[[#This Row],[RM]]*Table44[[#This Row],[Demo1-3]]</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8AFA57F-379C-1A4F-BE09-33087A389C18}" name="Table6" displayName="Table6" ref="M4:T9" totalsRowShown="0" headerRowDxfId="79" dataDxfId="78" tableBorderDxfId="104">
  <autoFilter ref="M4:T9" xr:uid="{68AFA57F-379C-1A4F-BE09-33087A389C1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9EA1743-F651-6F4C-81F7-EF7C14D0DAF8}" name="Source" dataDxfId="87"/>
    <tableColumn id="2" xr3:uid="{3621B146-09BE-C244-A96B-F8863DF8F9F0}" name="Value" dataDxfId="86"/>
    <tableColumn id="3" xr3:uid="{FC5C1CBD-C7EA-D942-863C-DB463F921EE6}" name="Standard error" dataDxfId="85"/>
    <tableColumn id="4" xr3:uid="{6C2BDAAE-8BF2-F742-9E77-65F0B36C5391}" name="t" dataDxfId="84"/>
    <tableColumn id="5" xr3:uid="{8BAAF6A4-F56E-6245-B882-7721C87E617A}" name="Pr &gt; |t|" dataDxfId="83"/>
    <tableColumn id="6" xr3:uid="{905BF131-E038-3247-8F16-4C01EC154021}" name="Lower bound (95%)" dataDxfId="82"/>
    <tableColumn id="7" xr3:uid="{E28DF7BD-F37D-FB4C-8017-5A3F5740CDEC}" name="Upper bound (95%)" dataDxfId="81"/>
    <tableColumn id="8" xr3:uid="{70571F6A-CC4E-2E42-AFFF-8DDA672800EE}" name="p-values signification codes" dataDxfId="80"/>
  </tableColumns>
  <tableStyleInfo name="TableStyleMedium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A180E6-8490-2449-900F-62864D656BAA}" name="Table7" displayName="Table7" ref="M15:T21" totalsRowShown="0" headerRowDxfId="69" dataDxfId="68" tableBorderDxfId="103">
  <autoFilter ref="M15:T21" xr:uid="{E5A180E6-8490-2449-900F-62864D656BA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60CF494-E81F-234E-8CC2-82EE8213622F}" name="Source" dataDxfId="77"/>
    <tableColumn id="2" xr3:uid="{BC3B18E5-0170-FC45-BD07-947C742A3B75}" name="Value" dataDxfId="76"/>
    <tableColumn id="3" xr3:uid="{4E907E42-CB00-3A43-86E2-2BA618149DDC}" name="Standard error" dataDxfId="75"/>
    <tableColumn id="4" xr3:uid="{B97811EE-D605-664E-AA68-395580CEC6ED}" name="t" dataDxfId="74"/>
    <tableColumn id="5" xr3:uid="{DB1E8BD4-2E08-4F49-A0A1-4E193240202C}" name="Pr &gt; |t|" dataDxfId="73"/>
    <tableColumn id="6" xr3:uid="{45E91075-8428-924C-8767-4035BC133DB9}" name="Lower bound (95%)" dataDxfId="72"/>
    <tableColumn id="7" xr3:uid="{FD67FB0A-94BC-234C-8048-87CB69F7B7A5}" name="Upper bound (95%)" dataDxfId="71"/>
    <tableColumn id="8" xr3:uid="{190C565E-B6BA-394B-80B8-EA062065CEE9}" name="p-values signification codes" dataDxfId="70"/>
  </tableColumns>
  <tableStyleInfo name="TableStyleMedium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DA5C10-D8A6-534C-875B-1FAB4E6B42CE}" name="Table8" displayName="Table8" ref="M27:T34" totalsRowShown="0" headerRowDxfId="59" dataDxfId="58" tableBorderDxfId="102">
  <autoFilter ref="M27:T34" xr:uid="{DEDA5C10-D8A6-534C-875B-1FAB4E6B42C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734FB61-8F44-C140-8DA4-13F5A21EEE6E}" name="Source" dataDxfId="67"/>
    <tableColumn id="2" xr3:uid="{8A6752F1-9AB4-5840-895D-4D81C7360211}" name="Value" dataDxfId="66"/>
    <tableColumn id="3" xr3:uid="{7ACDA9E1-1BA2-A648-A9A3-D122E5A95E73}" name="Standard error" dataDxfId="65"/>
    <tableColumn id="4" xr3:uid="{D7E2F424-ABF9-C842-BFD8-2959BAF698DB}" name="t" dataDxfId="64"/>
    <tableColumn id="5" xr3:uid="{1282D4BB-B939-AA47-99FB-D0F4D915034D}" name="Pr &gt; |t|" dataDxfId="63"/>
    <tableColumn id="6" xr3:uid="{9ED3E227-798F-F943-95B8-E7469824BAD5}" name="Lower bound (95%)" dataDxfId="62"/>
    <tableColumn id="7" xr3:uid="{2CECEEC4-B78F-264A-B98D-7F15FAE5A7BA}" name="Upper bound (95%)" dataDxfId="61"/>
    <tableColumn id="8" xr3:uid="{D3140217-CEE9-8047-8CD3-28FC868F7AFD}" name="p-values signification codes" dataDxfId="60"/>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7AE072-3F76-0B46-A03A-4BF83BA5D8F2}" name="Table9" displayName="Table9" ref="M40:T48" totalsRowShown="0" headerRowDxfId="49" dataDxfId="48" tableBorderDxfId="101">
  <autoFilter ref="M40:T48" xr:uid="{6B7AE072-3F76-0B46-A03A-4BF83BA5D8F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82284B7-0AF6-1941-B4B5-E6CE68527A85}" name="Source" dataDxfId="57"/>
    <tableColumn id="2" xr3:uid="{A7CB0615-ECCC-9D47-8D10-C5F26FD37CAE}" name="Value" dataDxfId="56"/>
    <tableColumn id="3" xr3:uid="{E923BDE7-A46D-504D-B578-8BF788D110DA}" name="Standard error" dataDxfId="55"/>
    <tableColumn id="4" xr3:uid="{8F991742-D1C0-1549-B267-015BABBF2462}" name="t" dataDxfId="54"/>
    <tableColumn id="5" xr3:uid="{413A719C-6667-FA43-BB61-7C85B52077BE}" name="Pr &gt; |t|" dataDxfId="53"/>
    <tableColumn id="6" xr3:uid="{155804A5-64E2-2147-A2D2-2FA8B85D5BA4}" name="Lower bound (95%)" dataDxfId="52"/>
    <tableColumn id="7" xr3:uid="{04E18553-8A18-E444-998D-8DBEAB162DBF}" name="Upper bound (95%)" dataDxfId="51"/>
    <tableColumn id="8" xr3:uid="{A4CDE276-03AA-2343-8997-519BF14934AE}" name="p-values signification codes" dataDxfId="5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election activeCell="C32" sqref="C31:C32"/>
    </sheetView>
  </sheetViews>
  <sheetFormatPr baseColWidth="10" defaultColWidth="8.83203125" defaultRowHeight="15" x14ac:dyDescent="0.2"/>
  <cols>
    <col min="3" max="3" width="60.5" customWidth="1"/>
  </cols>
  <sheetData>
    <row r="2" spans="2:4" x14ac:dyDescent="0.2">
      <c r="B2" s="68" t="s">
        <v>29</v>
      </c>
      <c r="C2" s="68"/>
      <c r="D2" s="68"/>
    </row>
    <row r="3" spans="2:4" x14ac:dyDescent="0.2">
      <c r="B3" s="9">
        <v>1</v>
      </c>
      <c r="C3" s="67" t="s">
        <v>30</v>
      </c>
      <c r="D3" s="67"/>
    </row>
    <row r="4" spans="2:4" x14ac:dyDescent="0.2">
      <c r="B4" s="9">
        <v>2</v>
      </c>
      <c r="C4" s="67" t="s">
        <v>31</v>
      </c>
      <c r="D4" s="67"/>
    </row>
    <row r="5" spans="2:4" ht="14.5" customHeight="1" x14ac:dyDescent="0.2">
      <c r="B5" s="9">
        <v>3</v>
      </c>
      <c r="C5" s="67" t="s">
        <v>32</v>
      </c>
      <c r="D5" s="67"/>
    </row>
    <row r="6" spans="2:4" x14ac:dyDescent="0.2">
      <c r="B6" s="9">
        <v>4</v>
      </c>
      <c r="C6" s="67" t="s">
        <v>33</v>
      </c>
      <c r="D6" s="67"/>
    </row>
    <row r="10" spans="2:4" ht="14.5" customHeight="1" x14ac:dyDescent="0.2"/>
    <row r="11" spans="2:4" ht="14.5" customHeight="1" x14ac:dyDescent="0.2"/>
  </sheetData>
  <mergeCells count="5">
    <mergeCell ref="C6:D6"/>
    <mergeCell ref="B2:D2"/>
    <mergeCell ref="C3:D3"/>
    <mergeCell ref="C4:D4"/>
    <mergeCell ref="C5: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9136-9830-3640-8520-FE3BC3C4651C}">
  <sheetPr codeName="XLSTAT_20231114_111801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94.8076232280837+(A1-1)*7.61382911387285</f>
        <v>94.807623228083699</v>
      </c>
      <c r="D1">
        <f t="shared" ref="D1:D32" si="1">0+1*C1-159.794582073803*(1.00454545454545+(C1-278.382191825989)^2/960117.069469871)^0.5</f>
        <v>-68.123695972303111</v>
      </c>
      <c r="E1">
        <v>1</v>
      </c>
      <c r="G1">
        <f t="shared" ref="G1:G32" si="2">88.8305263827647+(E1-1)*7.700453705834</f>
        <v>88.830526382764702</v>
      </c>
      <c r="H1">
        <f t="shared" ref="H1:H32" si="3">0+1*G1+159.794582073803*(1.00454545454545+(G1-278.382191825989)^2/960117.069469871)^0.5</f>
        <v>251.94376080360604</v>
      </c>
    </row>
    <row r="2" spans="1:8" x14ac:dyDescent="0.2">
      <c r="A2">
        <v>2</v>
      </c>
      <c r="C2">
        <f t="shared" si="0"/>
        <v>102.42145234195655</v>
      </c>
      <c r="D2">
        <f t="shared" si="1"/>
        <v>-60.286299665455942</v>
      </c>
      <c r="E2">
        <v>2</v>
      </c>
      <c r="G2">
        <f t="shared" si="2"/>
        <v>96.530980088598696</v>
      </c>
      <c r="H2">
        <f t="shared" si="3"/>
        <v>259.41089394655421</v>
      </c>
    </row>
    <row r="3" spans="1:8" x14ac:dyDescent="0.2">
      <c r="A3">
        <v>3</v>
      </c>
      <c r="C3">
        <f t="shared" si="0"/>
        <v>110.03528145582939</v>
      </c>
      <c r="D3">
        <f t="shared" si="1"/>
        <v>-52.458083931418884</v>
      </c>
      <c r="E3">
        <v>3</v>
      </c>
      <c r="G3">
        <f t="shared" si="2"/>
        <v>104.2314337944327</v>
      </c>
      <c r="H3">
        <f t="shared" si="3"/>
        <v>266.88738800348398</v>
      </c>
    </row>
    <row r="4" spans="1:8" x14ac:dyDescent="0.2">
      <c r="A4">
        <v>4</v>
      </c>
      <c r="C4">
        <f t="shared" si="0"/>
        <v>117.64911056970224</v>
      </c>
      <c r="D4">
        <f t="shared" si="1"/>
        <v>-44.639085153470248</v>
      </c>
      <c r="E4">
        <v>4</v>
      </c>
      <c r="G4">
        <f t="shared" si="2"/>
        <v>111.9318875002667</v>
      </c>
      <c r="H4">
        <f t="shared" si="3"/>
        <v>274.37328169236986</v>
      </c>
    </row>
    <row r="5" spans="1:8" x14ac:dyDescent="0.2">
      <c r="A5">
        <v>5</v>
      </c>
      <c r="C5">
        <f t="shared" si="0"/>
        <v>125.2629396835751</v>
      </c>
      <c r="D5">
        <f t="shared" si="1"/>
        <v>-36.829338330932842</v>
      </c>
      <c r="E5">
        <v>5</v>
      </c>
      <c r="G5">
        <f t="shared" si="2"/>
        <v>119.6323412061007</v>
      </c>
      <c r="H5">
        <f t="shared" si="3"/>
        <v>281.86861230669888</v>
      </c>
    </row>
    <row r="6" spans="1:8" x14ac:dyDescent="0.2">
      <c r="A6">
        <v>6</v>
      </c>
      <c r="C6">
        <f t="shared" si="0"/>
        <v>132.87676879744794</v>
      </c>
      <c r="D6">
        <f t="shared" si="1"/>
        <v>-29.028877050444493</v>
      </c>
      <c r="E6">
        <v>6</v>
      </c>
      <c r="G6">
        <f t="shared" si="2"/>
        <v>127.3327949119347</v>
      </c>
      <c r="H6">
        <f t="shared" si="3"/>
        <v>289.37341568436523</v>
      </c>
    </row>
    <row r="7" spans="1:8" x14ac:dyDescent="0.2">
      <c r="A7">
        <v>7</v>
      </c>
      <c r="C7">
        <f t="shared" si="0"/>
        <v>140.4905979113208</v>
      </c>
      <c r="D7">
        <f t="shared" si="1"/>
        <v>-21.237733458153912</v>
      </c>
      <c r="E7">
        <v>7</v>
      </c>
      <c r="G7">
        <f t="shared" si="2"/>
        <v>135.03324861776869</v>
      </c>
      <c r="H7">
        <f t="shared" si="3"/>
        <v>296.88772617751306</v>
      </c>
    </row>
    <row r="8" spans="1:8" x14ac:dyDescent="0.2">
      <c r="A8">
        <v>8</v>
      </c>
      <c r="C8">
        <f t="shared" si="0"/>
        <v>148.10442702519364</v>
      </c>
      <c r="D8">
        <f t="shared" si="1"/>
        <v>-13.455938232894653</v>
      </c>
      <c r="E8">
        <v>8</v>
      </c>
      <c r="G8">
        <f t="shared" si="2"/>
        <v>142.7337023236027</v>
      </c>
      <c r="H8">
        <f t="shared" si="3"/>
        <v>304.41157662338514</v>
      </c>
    </row>
    <row r="9" spans="1:8" x14ac:dyDescent="0.2">
      <c r="A9">
        <v>9</v>
      </c>
      <c r="C9">
        <f t="shared" si="0"/>
        <v>155.71825613906651</v>
      </c>
      <c r="D9">
        <f t="shared" si="1"/>
        <v>-5.6835205603862846</v>
      </c>
      <c r="E9">
        <v>9</v>
      </c>
      <c r="G9">
        <f t="shared" si="2"/>
        <v>150.43415602943671</v>
      </c>
      <c r="H9">
        <f t="shared" si="3"/>
        <v>311.9449983162317</v>
      </c>
    </row>
    <row r="10" spans="1:8" x14ac:dyDescent="0.2">
      <c r="A10">
        <v>10</v>
      </c>
      <c r="C10">
        <f t="shared" si="0"/>
        <v>163.33208525293935</v>
      </c>
      <c r="D10">
        <f t="shared" si="1"/>
        <v>2.0794918914868106</v>
      </c>
      <c r="E10">
        <v>10</v>
      </c>
      <c r="G10">
        <f t="shared" si="2"/>
        <v>158.13460973527071</v>
      </c>
      <c r="H10">
        <f t="shared" si="3"/>
        <v>319.48802098033548</v>
      </c>
    </row>
    <row r="11" spans="1:8" x14ac:dyDescent="0.2">
      <c r="A11">
        <v>11</v>
      </c>
      <c r="C11">
        <f t="shared" si="0"/>
        <v>170.94591436681219</v>
      </c>
      <c r="D11">
        <f t="shared" si="1"/>
        <v>9.8330729962723069</v>
      </c>
      <c r="E11">
        <v>11</v>
      </c>
      <c r="G11">
        <f t="shared" si="2"/>
        <v>165.83506344110469</v>
      </c>
      <c r="H11">
        <f t="shared" si="3"/>
        <v>327.04067274420345</v>
      </c>
    </row>
    <row r="12" spans="1:8" x14ac:dyDescent="0.2">
      <c r="A12">
        <v>12</v>
      </c>
      <c r="C12">
        <f t="shared" si="0"/>
        <v>178.55974348068503</v>
      </c>
      <c r="D12">
        <f t="shared" si="1"/>
        <v>17.577198191376254</v>
      </c>
      <c r="E12">
        <v>12</v>
      </c>
      <c r="G12">
        <f t="shared" si="2"/>
        <v>173.5355171469387</v>
      </c>
      <c r="H12">
        <f t="shared" si="3"/>
        <v>334.60298011597831</v>
      </c>
    </row>
    <row r="13" spans="1:8" x14ac:dyDescent="0.2">
      <c r="A13">
        <v>13</v>
      </c>
      <c r="C13">
        <f t="shared" si="0"/>
        <v>186.1735725945579</v>
      </c>
      <c r="D13">
        <f t="shared" si="1"/>
        <v>25.311844499274798</v>
      </c>
      <c r="E13">
        <v>13</v>
      </c>
      <c r="G13">
        <f t="shared" si="2"/>
        <v>181.23597085277271</v>
      </c>
      <c r="H13">
        <f t="shared" si="3"/>
        <v>342.17496796011727</v>
      </c>
    </row>
    <row r="14" spans="1:8" x14ac:dyDescent="0.2">
      <c r="A14">
        <v>14</v>
      </c>
      <c r="C14">
        <f t="shared" si="0"/>
        <v>193.78740170843076</v>
      </c>
      <c r="D14">
        <f t="shared" si="1"/>
        <v>33.036990547469628</v>
      </c>
      <c r="E14">
        <v>14</v>
      </c>
      <c r="G14">
        <f t="shared" si="2"/>
        <v>188.93642455860669</v>
      </c>
      <c r="H14">
        <f t="shared" si="3"/>
        <v>349.75665947538596</v>
      </c>
    </row>
    <row r="15" spans="1:8" x14ac:dyDescent="0.2">
      <c r="A15">
        <v>15</v>
      </c>
      <c r="C15">
        <f t="shared" si="0"/>
        <v>201.4012308223036</v>
      </c>
      <c r="D15">
        <f t="shared" si="1"/>
        <v>40.752616587147003</v>
      </c>
      <c r="E15">
        <v>15</v>
      </c>
      <c r="G15">
        <f t="shared" si="2"/>
        <v>196.6368782644407</v>
      </c>
      <c r="H15">
        <f t="shared" si="3"/>
        <v>357.34807617421166</v>
      </c>
    </row>
    <row r="16" spans="1:8" x14ac:dyDescent="0.2">
      <c r="A16">
        <v>16</v>
      </c>
      <c r="C16">
        <f t="shared" si="0"/>
        <v>209.01505993617644</v>
      </c>
      <c r="D16">
        <f t="shared" si="1"/>
        <v>48.458704510503281</v>
      </c>
      <c r="E16">
        <v>16</v>
      </c>
      <c r="G16">
        <f t="shared" si="2"/>
        <v>204.3373319702747</v>
      </c>
      <c r="H16">
        <f t="shared" si="3"/>
        <v>364.9492378634381</v>
      </c>
    </row>
    <row r="17" spans="1:8" x14ac:dyDescent="0.2">
      <c r="A17">
        <v>17</v>
      </c>
      <c r="C17">
        <f t="shared" si="0"/>
        <v>216.62888905004928</v>
      </c>
      <c r="D17">
        <f t="shared" si="1"/>
        <v>56.15523786670127</v>
      </c>
      <c r="E17">
        <v>17</v>
      </c>
      <c r="G17">
        <f t="shared" si="2"/>
        <v>212.03778567610868</v>
      </c>
      <c r="H17">
        <f t="shared" si="3"/>
        <v>372.56016262652167</v>
      </c>
    </row>
    <row r="18" spans="1:8" x14ac:dyDescent="0.2">
      <c r="A18">
        <v>18</v>
      </c>
      <c r="C18">
        <f t="shared" si="0"/>
        <v>224.24271816392212</v>
      </c>
      <c r="D18">
        <f t="shared" si="1"/>
        <v>63.842201876425634</v>
      </c>
      <c r="E18">
        <v>18</v>
      </c>
      <c r="G18">
        <f t="shared" si="2"/>
        <v>219.73823938194269</v>
      </c>
      <c r="H18">
        <f t="shared" si="3"/>
        <v>380.18086680720603</v>
      </c>
    </row>
    <row r="19" spans="1:8" x14ac:dyDescent="0.2">
      <c r="A19">
        <v>19</v>
      </c>
      <c r="C19">
        <f t="shared" si="0"/>
        <v>231.85654727779502</v>
      </c>
      <c r="D19">
        <f t="shared" si="1"/>
        <v>71.519583445006731</v>
      </c>
      <c r="E19">
        <v>19</v>
      </c>
      <c r="G19">
        <f t="shared" si="2"/>
        <v>227.4386930877767</v>
      </c>
      <c r="H19">
        <f t="shared" si="3"/>
        <v>387.81136499470892</v>
      </c>
    </row>
    <row r="20" spans="1:8" x14ac:dyDescent="0.2">
      <c r="A20">
        <v>20</v>
      </c>
      <c r="C20">
        <f t="shared" si="0"/>
        <v>239.47037639166786</v>
      </c>
      <c r="D20">
        <f t="shared" si="1"/>
        <v>79.18737117408682</v>
      </c>
      <c r="E20">
        <v>20</v>
      </c>
      <c r="G20">
        <f t="shared" si="2"/>
        <v>235.13914679361071</v>
      </c>
      <c r="H20">
        <f t="shared" si="3"/>
        <v>395.45167001045274</v>
      </c>
    </row>
    <row r="21" spans="1:8" x14ac:dyDescent="0.2">
      <c r="A21">
        <v>21</v>
      </c>
      <c r="C21">
        <f t="shared" si="0"/>
        <v>247.08420550554069</v>
      </c>
      <c r="D21">
        <f t="shared" si="1"/>
        <v>86.84555537180367</v>
      </c>
      <c r="E21">
        <v>21</v>
      </c>
      <c r="G21">
        <f t="shared" si="2"/>
        <v>242.83960049944469</v>
      </c>
      <c r="H21">
        <f t="shared" si="3"/>
        <v>403.10179289636591</v>
      </c>
    </row>
    <row r="22" spans="1:8" x14ac:dyDescent="0.2">
      <c r="A22">
        <v>22</v>
      </c>
      <c r="C22">
        <f t="shared" si="0"/>
        <v>254.69803461941353</v>
      </c>
      <c r="D22">
        <f t="shared" si="1"/>
        <v>94.494128061470661</v>
      </c>
      <c r="E22">
        <v>22</v>
      </c>
      <c r="G22">
        <f t="shared" si="2"/>
        <v>250.54005420527869</v>
      </c>
      <c r="H22">
        <f t="shared" si="3"/>
        <v>410.76174290478144</v>
      </c>
    </row>
    <row r="23" spans="1:8" x14ac:dyDescent="0.2">
      <c r="A23">
        <v>23</v>
      </c>
      <c r="C23">
        <f t="shared" si="0"/>
        <v>262.31186373328637</v>
      </c>
      <c r="D23">
        <f t="shared" si="1"/>
        <v>102.13308298873568</v>
      </c>
      <c r="E23">
        <v>23</v>
      </c>
      <c r="G23">
        <f t="shared" si="2"/>
        <v>258.24050791111267</v>
      </c>
      <c r="H23">
        <f t="shared" si="3"/>
        <v>418.43152748995243</v>
      </c>
    </row>
    <row r="24" spans="1:8" x14ac:dyDescent="0.2">
      <c r="A24">
        <v>24</v>
      </c>
      <c r="C24">
        <f t="shared" si="0"/>
        <v>269.92569284715927</v>
      </c>
      <c r="D24">
        <f t="shared" si="1"/>
        <v>109.7624156272035</v>
      </c>
      <c r="E24">
        <v>24</v>
      </c>
      <c r="G24">
        <f t="shared" si="2"/>
        <v>265.94096161694671</v>
      </c>
      <c r="H24">
        <f t="shared" si="3"/>
        <v>426.11115230120413</v>
      </c>
    </row>
    <row r="25" spans="1:8" x14ac:dyDescent="0.2">
      <c r="A25">
        <v>25</v>
      </c>
      <c r="C25">
        <f t="shared" si="0"/>
        <v>277.53952196103211</v>
      </c>
      <c r="D25">
        <f t="shared" si="1"/>
        <v>117.38212318250922</v>
      </c>
      <c r="E25">
        <v>25</v>
      </c>
      <c r="G25">
        <f t="shared" si="2"/>
        <v>273.64141532278069</v>
      </c>
      <c r="H25">
        <f t="shared" si="3"/>
        <v>433.80062117773559</v>
      </c>
    </row>
    <row r="26" spans="1:8" x14ac:dyDescent="0.2">
      <c r="A26">
        <v>26</v>
      </c>
      <c r="C26">
        <f t="shared" si="0"/>
        <v>285.15335107490495</v>
      </c>
      <c r="D26">
        <f t="shared" si="1"/>
        <v>124.99220459483618</v>
      </c>
      <c r="E26">
        <v>26</v>
      </c>
      <c r="G26">
        <f t="shared" si="2"/>
        <v>281.34186902861472</v>
      </c>
      <c r="H26">
        <f t="shared" si="3"/>
        <v>441.49993614508435</v>
      </c>
    </row>
    <row r="27" spans="1:8" x14ac:dyDescent="0.2">
      <c r="A27">
        <v>27</v>
      </c>
      <c r="C27">
        <f t="shared" si="0"/>
        <v>292.76718018877779</v>
      </c>
      <c r="D27">
        <f t="shared" si="1"/>
        <v>132.59266053987074</v>
      </c>
      <c r="E27">
        <v>27</v>
      </c>
      <c r="G27">
        <f t="shared" si="2"/>
        <v>289.0423227344487</v>
      </c>
      <c r="H27">
        <f t="shared" si="3"/>
        <v>449.20909741325846</v>
      </c>
    </row>
    <row r="28" spans="1:8" x14ac:dyDescent="0.2">
      <c r="A28">
        <v>28</v>
      </c>
      <c r="C28">
        <f t="shared" si="0"/>
        <v>300.38100930265063</v>
      </c>
      <c r="D28">
        <f t="shared" si="1"/>
        <v>140.18349342819334</v>
      </c>
      <c r="E28">
        <v>28</v>
      </c>
      <c r="G28">
        <f t="shared" si="2"/>
        <v>296.74277644028268</v>
      </c>
      <c r="H28">
        <f t="shared" si="3"/>
        <v>456.92810337654407</v>
      </c>
    </row>
    <row r="29" spans="1:8" x14ac:dyDescent="0.2">
      <c r="A29">
        <v>29</v>
      </c>
      <c r="C29">
        <f t="shared" si="0"/>
        <v>307.99483841652346</v>
      </c>
      <c r="D29">
        <f t="shared" si="1"/>
        <v>147.76470740310663</v>
      </c>
      <c r="E29">
        <v>29</v>
      </c>
      <c r="G29">
        <f t="shared" si="2"/>
        <v>304.44323014611666</v>
      </c>
      <c r="H29">
        <f t="shared" si="3"/>
        <v>464.65695061498468</v>
      </c>
    </row>
    <row r="30" spans="1:8" x14ac:dyDescent="0.2">
      <c r="A30">
        <v>30</v>
      </c>
      <c r="C30">
        <f t="shared" si="0"/>
        <v>315.60866753039636</v>
      </c>
      <c r="D30">
        <f t="shared" si="1"/>
        <v>155.33630833690574</v>
      </c>
      <c r="E30">
        <v>30</v>
      </c>
      <c r="G30">
        <f t="shared" si="2"/>
        <v>312.1436838519507</v>
      </c>
      <c r="H30">
        <f t="shared" si="3"/>
        <v>472.39563389753209</v>
      </c>
    </row>
    <row r="31" spans="1:8" x14ac:dyDescent="0.2">
      <c r="A31">
        <v>31</v>
      </c>
      <c r="C31">
        <f t="shared" si="0"/>
        <v>323.2224966442692</v>
      </c>
      <c r="D31">
        <f t="shared" si="1"/>
        <v>162.8983038255974</v>
      </c>
      <c r="E31">
        <v>31</v>
      </c>
      <c r="G31">
        <f t="shared" si="2"/>
        <v>319.84413755778473</v>
      </c>
      <c r="H31">
        <f t="shared" si="3"/>
        <v>480.14414618686038</v>
      </c>
    </row>
    <row r="32" spans="1:8" x14ac:dyDescent="0.2">
      <c r="A32">
        <v>32</v>
      </c>
      <c r="C32">
        <f t="shared" si="0"/>
        <v>330.83632575814204</v>
      </c>
      <c r="D32">
        <f t="shared" si="1"/>
        <v>170.45070318208045</v>
      </c>
      <c r="E32">
        <v>32</v>
      </c>
      <c r="G32">
        <f t="shared" si="2"/>
        <v>327.54459126361871</v>
      </c>
      <c r="H32">
        <f t="shared" si="3"/>
        <v>487.90247864583404</v>
      </c>
    </row>
    <row r="33" spans="1:8" x14ac:dyDescent="0.2">
      <c r="A33">
        <v>33</v>
      </c>
      <c r="C33">
        <f t="shared" ref="C33:C64" si="4">94.8076232280837+(A33-1)*7.61382911387285</f>
        <v>338.45015487201488</v>
      </c>
      <c r="D33">
        <f t="shared" ref="D33:D64" si="5">0+1*C33-159.794582073803*(1.00454545454545+(C33-278.382191825989)^2/960117.069469871)^0.5</f>
        <v>177.99351742780092</v>
      </c>
      <c r="E33">
        <v>33</v>
      </c>
      <c r="G33">
        <f t="shared" ref="G33:G64" si="6">88.8305263827647+(E33-1)*7.700453705834</f>
        <v>335.24504496945269</v>
      </c>
      <c r="H33">
        <f t="shared" ref="H33:H64" si="7">0+1*G33+159.794582073803*(1.00454545454545+(G33-278.382191825989)^2/960117.069469871)^0.5</f>
        <v>495.67062064561492</v>
      </c>
    </row>
    <row r="34" spans="1:8" x14ac:dyDescent="0.2">
      <c r="A34">
        <v>34</v>
      </c>
      <c r="C34">
        <f t="shared" si="4"/>
        <v>346.06398398588772</v>
      </c>
      <c r="D34">
        <f t="shared" si="5"/>
        <v>185.52675928289929</v>
      </c>
      <c r="E34">
        <v>34</v>
      </c>
      <c r="G34">
        <f t="shared" si="6"/>
        <v>342.94549867528667</v>
      </c>
      <c r="H34">
        <f t="shared" si="7"/>
        <v>503.44855977539203</v>
      </c>
    </row>
    <row r="35" spans="1:8" x14ac:dyDescent="0.2">
      <c r="A35">
        <v>35</v>
      </c>
      <c r="C35">
        <f t="shared" si="4"/>
        <v>353.67781309976056</v>
      </c>
      <c r="D35">
        <f t="shared" si="5"/>
        <v>193.05044315487072</v>
      </c>
      <c r="E35">
        <v>35</v>
      </c>
      <c r="G35">
        <f t="shared" si="6"/>
        <v>350.64595238112065</v>
      </c>
      <c r="H35">
        <f t="shared" si="7"/>
        <v>511.2362818537124</v>
      </c>
    </row>
    <row r="36" spans="1:8" x14ac:dyDescent="0.2">
      <c r="A36">
        <v>36</v>
      </c>
      <c r="C36">
        <f t="shared" si="4"/>
        <v>361.29164221363345</v>
      </c>
      <c r="D36">
        <f t="shared" si="5"/>
        <v>200.56458512576154</v>
      </c>
      <c r="E36">
        <v>36</v>
      </c>
      <c r="G36">
        <f t="shared" si="6"/>
        <v>358.34640608695474</v>
      </c>
      <c r="H36">
        <f t="shared" si="7"/>
        <v>519.03377094138955</v>
      </c>
    </row>
    <row r="37" spans="1:8" x14ac:dyDescent="0.2">
      <c r="A37">
        <v>37</v>
      </c>
      <c r="C37">
        <f t="shared" si="4"/>
        <v>368.90547132750629</v>
      </c>
      <c r="D37">
        <f t="shared" si="5"/>
        <v>208.06920293792817</v>
      </c>
      <c r="E37">
        <v>37</v>
      </c>
      <c r="G37">
        <f t="shared" si="6"/>
        <v>366.04685979278872</v>
      </c>
      <c r="H37">
        <f t="shared" si="7"/>
        <v>526.84100935596234</v>
      </c>
    </row>
    <row r="38" spans="1:8" x14ac:dyDescent="0.2">
      <c r="A38">
        <v>38</v>
      </c>
      <c r="C38">
        <f t="shared" si="4"/>
        <v>376.51930044137913</v>
      </c>
      <c r="D38">
        <f t="shared" si="5"/>
        <v>215.56431597838838</v>
      </c>
      <c r="E38">
        <v>38</v>
      </c>
      <c r="G38">
        <f t="shared" si="6"/>
        <v>373.7473134986227</v>
      </c>
      <c r="H38">
        <f t="shared" si="7"/>
        <v>534.65797768767368</v>
      </c>
    </row>
    <row r="39" spans="1:8" x14ac:dyDescent="0.2">
      <c r="A39">
        <v>39</v>
      </c>
      <c r="C39">
        <f t="shared" si="4"/>
        <v>384.13312955525197</v>
      </c>
      <c r="D39">
        <f t="shared" si="5"/>
        <v>223.04994526179564</v>
      </c>
      <c r="E39">
        <v>39</v>
      </c>
      <c r="G39">
        <f t="shared" si="6"/>
        <v>381.44776720445668</v>
      </c>
      <c r="H39">
        <f t="shared" si="7"/>
        <v>542.4846548169354</v>
      </c>
    </row>
    <row r="40" spans="1:8" x14ac:dyDescent="0.2">
      <c r="A40">
        <v>40</v>
      </c>
      <c r="C40">
        <f t="shared" si="4"/>
        <v>391.74695866912481</v>
      </c>
      <c r="D40">
        <f t="shared" si="5"/>
        <v>230.52611341207228</v>
      </c>
      <c r="E40">
        <v>40</v>
      </c>
      <c r="G40">
        <f t="shared" si="6"/>
        <v>389.14822091029066</v>
      </c>
      <c r="H40">
        <f t="shared" si="7"/>
        <v>550.32101793324364</v>
      </c>
    </row>
    <row r="41" spans="1:8" x14ac:dyDescent="0.2">
      <c r="A41">
        <v>41</v>
      </c>
      <c r="C41">
        <f t="shared" si="4"/>
        <v>399.3607877829977</v>
      </c>
      <c r="D41">
        <f t="shared" si="5"/>
        <v>237.99284464273777</v>
      </c>
      <c r="E41">
        <v>41</v>
      </c>
      <c r="G41">
        <f t="shared" si="6"/>
        <v>396.84867461612464</v>
      </c>
      <c r="H41">
        <f t="shared" si="7"/>
        <v>558.16704255550462</v>
      </c>
    </row>
    <row r="42" spans="1:8" x14ac:dyDescent="0.2">
      <c r="A42">
        <v>42</v>
      </c>
      <c r="C42">
        <f t="shared" si="4"/>
        <v>406.97461689687054</v>
      </c>
      <c r="D42">
        <f t="shared" si="5"/>
        <v>245.45016473597116</v>
      </c>
      <c r="E42">
        <v>42</v>
      </c>
      <c r="G42">
        <f t="shared" si="6"/>
        <v>404.54912832195873</v>
      </c>
      <c r="H42">
        <f t="shared" si="7"/>
        <v>566.02270255373082</v>
      </c>
    </row>
    <row r="43" spans="1:8" x14ac:dyDescent="0.2">
      <c r="A43">
        <v>43</v>
      </c>
      <c r="C43">
        <f t="shared" si="4"/>
        <v>414.58844601074338</v>
      </c>
      <c r="D43">
        <f t="shared" si="5"/>
        <v>252.89810102045021</v>
      </c>
      <c r="E43">
        <v>43</v>
      </c>
      <c r="G43">
        <f t="shared" si="6"/>
        <v>412.24958202779271</v>
      </c>
      <c r="H43">
        <f t="shared" si="7"/>
        <v>573.88797017206173</v>
      </c>
    </row>
    <row r="44" spans="1:8" x14ac:dyDescent="0.2">
      <c r="A44">
        <v>44</v>
      </c>
      <c r="C44">
        <f t="shared" si="4"/>
        <v>422.20227512461622</v>
      </c>
      <c r="D44">
        <f t="shared" si="5"/>
        <v>260.33668234800973</v>
      </c>
      <c r="E44">
        <v>44</v>
      </c>
      <c r="G44">
        <f t="shared" si="6"/>
        <v>419.95003573362669</v>
      </c>
      <c r="H44">
        <f t="shared" si="7"/>
        <v>581.76281605306383</v>
      </c>
    </row>
    <row r="45" spans="1:8" x14ac:dyDescent="0.2">
      <c r="A45">
        <v>45</v>
      </c>
      <c r="C45">
        <f t="shared" si="4"/>
        <v>429.81610423848906</v>
      </c>
      <c r="D45">
        <f t="shared" si="5"/>
        <v>267.76593906916503</v>
      </c>
      <c r="E45">
        <v>45</v>
      </c>
      <c r="G45">
        <f t="shared" si="6"/>
        <v>427.65048943946067</v>
      </c>
      <c r="H45">
        <f t="shared" si="7"/>
        <v>589.64720926326072</v>
      </c>
    </row>
    <row r="46" spans="1:8" x14ac:dyDescent="0.2">
      <c r="A46">
        <v>46</v>
      </c>
      <c r="C46">
        <f t="shared" si="4"/>
        <v>437.4299333523619</v>
      </c>
      <c r="D46">
        <f t="shared" si="5"/>
        <v>275.18590300754749</v>
      </c>
      <c r="E46">
        <v>46</v>
      </c>
      <c r="G46">
        <f t="shared" si="6"/>
        <v>435.35094314529465</v>
      </c>
      <c r="H46">
        <f t="shared" si="7"/>
        <v>597.54111731984324</v>
      </c>
    </row>
    <row r="47" spans="1:8" x14ac:dyDescent="0.2">
      <c r="A47">
        <v>47</v>
      </c>
      <c r="C47">
        <f t="shared" si="4"/>
        <v>445.0437624662348</v>
      </c>
      <c r="D47">
        <f t="shared" si="5"/>
        <v>282.59660743330193</v>
      </c>
      <c r="E47">
        <v>47</v>
      </c>
      <c r="G47">
        <f t="shared" si="6"/>
        <v>443.05139685112874</v>
      </c>
      <c r="H47">
        <f t="shared" si="7"/>
        <v>605.44450621850729</v>
      </c>
    </row>
    <row r="48" spans="1:8" x14ac:dyDescent="0.2">
      <c r="A48">
        <v>48</v>
      </c>
      <c r="C48">
        <f t="shared" si="4"/>
        <v>452.65759158010763</v>
      </c>
      <c r="D48">
        <f t="shared" si="5"/>
        <v>289.99808703549388</v>
      </c>
      <c r="E48">
        <v>48</v>
      </c>
      <c r="G48">
        <f t="shared" si="6"/>
        <v>450.75185055696272</v>
      </c>
      <c r="H48">
        <f t="shared" si="7"/>
        <v>613.35734046236416</v>
      </c>
    </row>
    <row r="49" spans="1:8" x14ac:dyDescent="0.2">
      <c r="A49">
        <v>49</v>
      </c>
      <c r="C49">
        <f t="shared" si="4"/>
        <v>460.27142069398047</v>
      </c>
      <c r="D49">
        <f t="shared" si="5"/>
        <v>297.39037789358105</v>
      </c>
      <c r="E49">
        <v>49</v>
      </c>
      <c r="G49">
        <f t="shared" si="6"/>
        <v>458.4523042627967</v>
      </c>
      <c r="H49">
        <f t="shared" si="7"/>
        <v>621.27958309187102</v>
      </c>
    </row>
    <row r="50" spans="1:8" x14ac:dyDescent="0.2">
      <c r="A50">
        <v>50</v>
      </c>
      <c r="C50">
        <f t="shared" si="4"/>
        <v>467.88524980785331</v>
      </c>
      <c r="D50">
        <f t="shared" si="5"/>
        <v>304.7735174479991</v>
      </c>
      <c r="E50">
        <v>50</v>
      </c>
      <c r="G50">
        <f t="shared" si="6"/>
        <v>466.15275796863068</v>
      </c>
      <c r="H50">
        <f t="shared" si="7"/>
        <v>629.2111957157216</v>
      </c>
    </row>
    <row r="51" spans="1:8" x14ac:dyDescent="0.2">
      <c r="A51">
        <v>51</v>
      </c>
      <c r="C51">
        <f t="shared" si="4"/>
        <v>475.49907892172615</v>
      </c>
      <c r="D51">
        <f t="shared" si="5"/>
        <v>312.14754446991668</v>
      </c>
      <c r="E51">
        <v>51</v>
      </c>
      <c r="G51">
        <f t="shared" si="6"/>
        <v>473.85321167446466</v>
      </c>
      <c r="H51">
        <f t="shared" si="7"/>
        <v>637.15213854264118</v>
      </c>
    </row>
    <row r="52" spans="1:8" x14ac:dyDescent="0.2">
      <c r="A52">
        <v>52</v>
      </c>
      <c r="C52">
        <f t="shared" si="4"/>
        <v>483.11290803559905</v>
      </c>
      <c r="D52">
        <f t="shared" si="5"/>
        <v>319.51249903021323</v>
      </c>
      <c r="E52">
        <v>52</v>
      </c>
      <c r="G52">
        <f t="shared" si="6"/>
        <v>481.55366538029864</v>
      </c>
      <c r="H52">
        <f t="shared" si="7"/>
        <v>645.10237041402695</v>
      </c>
    </row>
    <row r="53" spans="1:8" x14ac:dyDescent="0.2">
      <c r="A53">
        <v>53</v>
      </c>
      <c r="C53">
        <f t="shared" si="4"/>
        <v>490.72673714947189</v>
      </c>
      <c r="D53">
        <f t="shared" si="5"/>
        <v>326.86842246773483</v>
      </c>
      <c r="E53">
        <v>53</v>
      </c>
      <c r="G53">
        <f t="shared" si="6"/>
        <v>489.25411908613273</v>
      </c>
      <c r="H53">
        <f t="shared" si="7"/>
        <v>653.06184883737546</v>
      </c>
    </row>
    <row r="54" spans="1:8" x14ac:dyDescent="0.2">
      <c r="A54">
        <v>54</v>
      </c>
      <c r="C54">
        <f t="shared" si="4"/>
        <v>498.34056626334473</v>
      </c>
      <c r="D54">
        <f t="shared" si="5"/>
        <v>334.21535735688315</v>
      </c>
      <c r="E54">
        <v>54</v>
      </c>
      <c r="G54">
        <f t="shared" si="6"/>
        <v>496.95457279196671</v>
      </c>
      <c r="H54">
        <f t="shared" si="7"/>
        <v>661.03053002043498</v>
      </c>
    </row>
    <row r="55" spans="1:8" x14ac:dyDescent="0.2">
      <c r="A55">
        <v>55</v>
      </c>
      <c r="C55">
        <f t="shared" si="4"/>
        <v>505.95439537721757</v>
      </c>
      <c r="D55">
        <f t="shared" si="5"/>
        <v>341.55334747459329</v>
      </c>
      <c r="E55">
        <v>55</v>
      </c>
      <c r="G55">
        <f t="shared" si="6"/>
        <v>504.65502649780069</v>
      </c>
      <c r="H55">
        <f t="shared" si="7"/>
        <v>669.00836890602636</v>
      </c>
    </row>
    <row r="56" spans="1:8" x14ac:dyDescent="0.2">
      <c r="A56">
        <v>56</v>
      </c>
      <c r="C56">
        <f t="shared" si="4"/>
        <v>513.5682244910904</v>
      </c>
      <c r="D56">
        <f t="shared" si="5"/>
        <v>348.88243776675552</v>
      </c>
      <c r="E56">
        <v>56</v>
      </c>
      <c r="G56">
        <f t="shared" si="6"/>
        <v>512.35548020363467</v>
      </c>
      <c r="H56">
        <f t="shared" si="7"/>
        <v>676.99531920746767</v>
      </c>
    </row>
    <row r="57" spans="1:8" x14ac:dyDescent="0.2">
      <c r="A57">
        <v>57</v>
      </c>
      <c r="C57">
        <f t="shared" si="4"/>
        <v>521.18205360496324</v>
      </c>
      <c r="D57">
        <f t="shared" si="5"/>
        <v>356.20267431413771</v>
      </c>
      <c r="E57">
        <v>57</v>
      </c>
      <c r="G57">
        <f t="shared" si="6"/>
        <v>520.05593390946865</v>
      </c>
      <c r="H57">
        <f t="shared" si="7"/>
        <v>684.99133344454708</v>
      </c>
    </row>
    <row r="58" spans="1:8" x14ac:dyDescent="0.2">
      <c r="A58">
        <v>58</v>
      </c>
      <c r="C58">
        <f t="shared" si="4"/>
        <v>528.7958827188362</v>
      </c>
      <c r="D58">
        <f t="shared" si="5"/>
        <v>363.51410429786245</v>
      </c>
      <c r="E58">
        <v>58</v>
      </c>
      <c r="G58">
        <f t="shared" si="6"/>
        <v>527.75638761530263</v>
      </c>
      <c r="H58">
        <f t="shared" si="7"/>
        <v>692.99636297997984</v>
      </c>
    </row>
    <row r="59" spans="1:8" x14ac:dyDescent="0.2">
      <c r="A59">
        <v>59</v>
      </c>
      <c r="C59">
        <f t="shared" si="4"/>
        <v>536.40971183270904</v>
      </c>
      <c r="D59">
        <f t="shared" si="5"/>
        <v>370.81677596449481</v>
      </c>
      <c r="E59">
        <v>59</v>
      </c>
      <c r="G59">
        <f t="shared" si="6"/>
        <v>535.45684132113672</v>
      </c>
      <c r="H59">
        <f t="shared" si="7"/>
        <v>701.01035805629272</v>
      </c>
    </row>
    <row r="60" spans="1:8" x14ac:dyDescent="0.2">
      <c r="A60">
        <v>60</v>
      </c>
      <c r="C60">
        <f t="shared" si="4"/>
        <v>544.02354094658187</v>
      </c>
      <c r="D60">
        <f t="shared" si="5"/>
        <v>378.11073859079625</v>
      </c>
      <c r="E60">
        <v>60</v>
      </c>
      <c r="G60">
        <f t="shared" si="6"/>
        <v>543.1572950269707</v>
      </c>
      <c r="H60">
        <f t="shared" si="7"/>
        <v>709.03326783307477</v>
      </c>
    </row>
    <row r="61" spans="1:8" x14ac:dyDescent="0.2">
      <c r="A61">
        <v>61</v>
      </c>
      <c r="C61">
        <f t="shared" si="4"/>
        <v>551.63737006045471</v>
      </c>
      <c r="D61">
        <f t="shared" si="5"/>
        <v>385.39604244819623</v>
      </c>
      <c r="E61">
        <v>61</v>
      </c>
      <c r="G61">
        <f t="shared" si="6"/>
        <v>550.85774873280468</v>
      </c>
      <c r="H61">
        <f t="shared" si="7"/>
        <v>717.06504042453651</v>
      </c>
    </row>
    <row r="62" spans="1:8" x14ac:dyDescent="0.2">
      <c r="A62">
        <v>62</v>
      </c>
      <c r="C62">
        <f t="shared" si="4"/>
        <v>559.25119917432755</v>
      </c>
      <c r="D62">
        <f t="shared" si="5"/>
        <v>392.67273876703666</v>
      </c>
      <c r="E62">
        <v>62</v>
      </c>
      <c r="G62">
        <f t="shared" si="6"/>
        <v>558.55820243863866</v>
      </c>
      <c r="H62">
        <f t="shared" si="7"/>
        <v>725.10562293732062</v>
      </c>
    </row>
    <row r="63" spans="1:8" x14ac:dyDescent="0.2">
      <c r="A63">
        <v>63</v>
      </c>
      <c r="C63">
        <f t="shared" si="4"/>
        <v>566.86502828820039</v>
      </c>
      <c r="D63">
        <f t="shared" si="5"/>
        <v>399.94087970064174</v>
      </c>
      <c r="E63">
        <v>63</v>
      </c>
      <c r="G63">
        <f t="shared" si="6"/>
        <v>566.25865614447264</v>
      </c>
      <c r="H63">
        <f t="shared" si="7"/>
        <v>733.15496150850527</v>
      </c>
    </row>
    <row r="64" spans="1:8" x14ac:dyDescent="0.2">
      <c r="A64">
        <v>64</v>
      </c>
      <c r="C64">
        <f t="shared" si="4"/>
        <v>574.47885740207323</v>
      </c>
      <c r="D64">
        <f t="shared" si="5"/>
        <v>407.20051828926364</v>
      </c>
      <c r="E64">
        <v>64</v>
      </c>
      <c r="G64">
        <f t="shared" si="6"/>
        <v>573.95910985030673</v>
      </c>
      <c r="H64">
        <f t="shared" si="7"/>
        <v>741.21300134374678</v>
      </c>
    </row>
    <row r="65" spans="1:8" x14ac:dyDescent="0.2">
      <c r="A65">
        <v>65</v>
      </c>
      <c r="C65">
        <f t="shared" ref="C65:C70" si="8">94.8076232280837+(A65-1)*7.61382911387285</f>
        <v>582.09268651594607</v>
      </c>
      <c r="D65">
        <f t="shared" ref="D65:D96" si="9">0+1*C65-159.794582073803*(1.00454545454545+(C65-278.382191825989)^2/960117.069469871)^0.5</f>
        <v>414.45170842395407</v>
      </c>
      <c r="E65">
        <v>65</v>
      </c>
      <c r="G65">
        <f t="shared" ref="G65:G70" si="10">88.8305263827647+(E65-1)*7.700453705834</f>
        <v>581.65956355614071</v>
      </c>
      <c r="H65">
        <f t="shared" ref="H65:H96" si="11">0+1*G65+159.794582073803*(1.00454545454545+(G65-278.382191825989)^2/960117.069469871)^0.5</f>
        <v>749.27968675550369</v>
      </c>
    </row>
    <row r="66" spans="1:8" x14ac:dyDescent="0.2">
      <c r="A66">
        <v>66</v>
      </c>
      <c r="C66">
        <f t="shared" si="8"/>
        <v>589.70651562981891</v>
      </c>
      <c r="D66">
        <f t="shared" si="9"/>
        <v>421.69450481041292</v>
      </c>
      <c r="E66">
        <v>66</v>
      </c>
      <c r="G66">
        <f t="shared" si="10"/>
        <v>589.36001726197469</v>
      </c>
      <c r="H66">
        <f t="shared" si="11"/>
        <v>757.35496120129437</v>
      </c>
    </row>
    <row r="67" spans="1:8" x14ac:dyDescent="0.2">
      <c r="A67">
        <v>67</v>
      </c>
      <c r="C67">
        <f t="shared" si="8"/>
        <v>597.32034474369175</v>
      </c>
      <c r="D67">
        <f t="shared" si="9"/>
        <v>428.92896293285958</v>
      </c>
      <c r="E67">
        <v>67</v>
      </c>
      <c r="G67">
        <f t="shared" si="10"/>
        <v>597.06047096780867</v>
      </c>
      <c r="H67">
        <f t="shared" si="11"/>
        <v>765.43876732192916</v>
      </c>
    </row>
    <row r="68" spans="1:8" x14ac:dyDescent="0.2">
      <c r="A68">
        <v>68</v>
      </c>
      <c r="C68">
        <f t="shared" si="8"/>
        <v>604.9341738575647</v>
      </c>
      <c r="D68">
        <f t="shared" si="9"/>
        <v>436.15513901797465</v>
      </c>
      <c r="E68">
        <v>68</v>
      </c>
      <c r="G68">
        <f t="shared" si="10"/>
        <v>604.76092467364265</v>
      </c>
      <c r="H68">
        <f t="shared" si="11"/>
        <v>773.53104697967206</v>
      </c>
    </row>
    <row r="69" spans="1:8" x14ac:dyDescent="0.2">
      <c r="A69">
        <v>69</v>
      </c>
      <c r="C69">
        <f t="shared" si="8"/>
        <v>612.54800297143743</v>
      </c>
      <c r="D69">
        <f t="shared" si="9"/>
        <v>443.37308999895646</v>
      </c>
      <c r="E69">
        <v>69</v>
      </c>
      <c r="G69">
        <f t="shared" si="10"/>
        <v>612.46137837947663</v>
      </c>
      <c r="H69">
        <f t="shared" si="11"/>
        <v>781.6317412962818</v>
      </c>
    </row>
    <row r="70" spans="1:8" x14ac:dyDescent="0.2">
      <c r="A70">
        <v>70</v>
      </c>
      <c r="C70">
        <f t="shared" si="8"/>
        <v>620.16183208531027</v>
      </c>
      <c r="D70">
        <f t="shared" si="9"/>
        <v>450.5828734797384</v>
      </c>
      <c r="E70">
        <v>70</v>
      </c>
      <c r="G70">
        <f t="shared" si="10"/>
        <v>620.16183208531061</v>
      </c>
      <c r="H70">
        <f t="shared" si="11"/>
        <v>789.74079069088248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EA85-724F-9A40-BE64-3005F5B230E1}">
  <sheetPr codeName="XLSTAT_20231114_111549_1">
    <tabColor rgb="FF007800"/>
  </sheetPr>
  <dimension ref="B1:M373"/>
  <sheetViews>
    <sheetView topLeftCell="A48" zoomScaleNormal="100" workbookViewId="0">
      <selection activeCell="B64" sqref="B64:I74"/>
    </sheetView>
  </sheetViews>
  <sheetFormatPr baseColWidth="10" defaultRowHeight="15" x14ac:dyDescent="0.2"/>
  <cols>
    <col min="1" max="1" width="5.83203125" customWidth="1"/>
    <col min="4" max="4" width="11.6640625" bestFit="1" customWidth="1"/>
  </cols>
  <sheetData>
    <row r="1" spans="2:9" x14ac:dyDescent="0.2">
      <c r="B1" t="s">
        <v>380</v>
      </c>
    </row>
    <row r="2" spans="2:9" x14ac:dyDescent="0.2">
      <c r="B2" t="s">
        <v>365</v>
      </c>
    </row>
    <row r="3" spans="2:9" x14ac:dyDescent="0.2">
      <c r="B3" t="s">
        <v>377</v>
      </c>
    </row>
    <row r="4" spans="2:9" x14ac:dyDescent="0.2">
      <c r="B4" t="s">
        <v>34</v>
      </c>
    </row>
    <row r="5" spans="2:9" x14ac:dyDescent="0.2">
      <c r="B5" t="s">
        <v>35</v>
      </c>
    </row>
    <row r="6" spans="2:9" ht="38" customHeight="1" x14ac:dyDescent="0.2"/>
    <row r="7" spans="2:9" ht="21" customHeight="1" x14ac:dyDescent="0.2">
      <c r="B7" s="41"/>
    </row>
    <row r="10" spans="2:9" x14ac:dyDescent="0.2">
      <c r="B10" s="80" t="s">
        <v>36</v>
      </c>
    </row>
    <row r="11" spans="2:9" ht="16" thickBot="1" x14ac:dyDescent="0.25"/>
    <row r="12" spans="2:9" ht="30" customHeight="1" x14ac:dyDescent="0.2">
      <c r="B12" s="83" t="s">
        <v>37</v>
      </c>
      <c r="C12" s="84" t="s">
        <v>38</v>
      </c>
      <c r="D12" s="84" t="s">
        <v>39</v>
      </c>
      <c r="E12" s="84" t="s">
        <v>40</v>
      </c>
      <c r="F12" s="84" t="s">
        <v>41</v>
      </c>
      <c r="G12" s="84" t="s">
        <v>42</v>
      </c>
      <c r="H12" s="84" t="s">
        <v>43</v>
      </c>
      <c r="I12" s="84" t="s">
        <v>44</v>
      </c>
    </row>
    <row r="13" spans="2:9" x14ac:dyDescent="0.2">
      <c r="B13" s="85" t="s">
        <v>3</v>
      </c>
      <c r="C13" s="87">
        <v>220</v>
      </c>
      <c r="D13" s="87">
        <v>0</v>
      </c>
      <c r="E13" s="87">
        <v>220</v>
      </c>
      <c r="F13" s="18">
        <v>89.823337547925831</v>
      </c>
      <c r="G13" s="18">
        <v>1041.2002563709802</v>
      </c>
      <c r="H13" s="18">
        <v>278.38219182598937</v>
      </c>
      <c r="I13" s="18">
        <v>103.66008006373755</v>
      </c>
    </row>
    <row r="14" spans="2:9" x14ac:dyDescent="0.2">
      <c r="B14" s="82" t="s">
        <v>4</v>
      </c>
      <c r="C14" s="88">
        <v>220</v>
      </c>
      <c r="D14" s="88">
        <v>0</v>
      </c>
      <c r="E14" s="88">
        <v>220</v>
      </c>
      <c r="F14" s="19">
        <v>3.0049999999999999</v>
      </c>
      <c r="G14" s="19">
        <v>6.2515384620000001</v>
      </c>
      <c r="H14" s="19">
        <v>4.2819533768863662</v>
      </c>
      <c r="I14" s="19">
        <v>0.53173413358089783</v>
      </c>
    </row>
    <row r="15" spans="2:9" x14ac:dyDescent="0.2">
      <c r="B15" s="82" t="s">
        <v>5</v>
      </c>
      <c r="C15" s="88">
        <v>220</v>
      </c>
      <c r="D15" s="88">
        <v>0</v>
      </c>
      <c r="E15" s="88">
        <v>220</v>
      </c>
      <c r="F15" s="19">
        <v>0</v>
      </c>
      <c r="G15" s="19">
        <v>1</v>
      </c>
      <c r="H15" s="19">
        <v>9.9999999999999992E-2</v>
      </c>
      <c r="I15" s="19">
        <v>0.30068415140161547</v>
      </c>
    </row>
    <row r="16" spans="2:9" x14ac:dyDescent="0.2">
      <c r="B16" s="82" t="s">
        <v>6</v>
      </c>
      <c r="C16" s="88">
        <v>220</v>
      </c>
      <c r="D16" s="88">
        <v>0</v>
      </c>
      <c r="E16" s="88">
        <v>220</v>
      </c>
      <c r="F16" s="19">
        <v>0</v>
      </c>
      <c r="G16" s="19">
        <v>1</v>
      </c>
      <c r="H16" s="19">
        <v>0.25454545454545469</v>
      </c>
      <c r="I16" s="19">
        <v>0.43659880199811024</v>
      </c>
    </row>
    <row r="17" spans="2:9" x14ac:dyDescent="0.2">
      <c r="B17" s="82" t="s">
        <v>7</v>
      </c>
      <c r="C17" s="88">
        <v>220</v>
      </c>
      <c r="D17" s="88">
        <v>0</v>
      </c>
      <c r="E17" s="88">
        <v>220</v>
      </c>
      <c r="F17" s="19">
        <v>0</v>
      </c>
      <c r="G17" s="19">
        <v>1</v>
      </c>
      <c r="H17" s="19">
        <v>0.49999999999999989</v>
      </c>
      <c r="I17" s="19">
        <v>0.50114025233602566</v>
      </c>
    </row>
    <row r="18" spans="2:9" x14ac:dyDescent="0.2">
      <c r="B18" s="82" t="s">
        <v>363</v>
      </c>
      <c r="C18" s="88">
        <v>220</v>
      </c>
      <c r="D18" s="88">
        <v>0</v>
      </c>
      <c r="E18" s="88">
        <v>220</v>
      </c>
      <c r="F18" s="19">
        <v>0</v>
      </c>
      <c r="G18" s="19">
        <v>1</v>
      </c>
      <c r="H18" s="19">
        <v>7.2727272727272738E-2</v>
      </c>
      <c r="I18" s="19">
        <v>0.26028052688870046</v>
      </c>
    </row>
    <row r="19" spans="2:9" ht="16" thickBot="1" x14ac:dyDescent="0.25">
      <c r="B19" s="86" t="s">
        <v>364</v>
      </c>
      <c r="C19" s="89">
        <v>220</v>
      </c>
      <c r="D19" s="89">
        <v>0</v>
      </c>
      <c r="E19" s="89">
        <v>220</v>
      </c>
      <c r="F19" s="20">
        <v>0</v>
      </c>
      <c r="G19" s="20">
        <v>1</v>
      </c>
      <c r="H19" s="20">
        <v>0.16818181818181827</v>
      </c>
      <c r="I19" s="20">
        <v>0.37488063687706641</v>
      </c>
    </row>
    <row r="22" spans="2:9" x14ac:dyDescent="0.2">
      <c r="B22" s="10" t="s">
        <v>45</v>
      </c>
    </row>
    <row r="23" spans="2:9" ht="16" thickBot="1" x14ac:dyDescent="0.25"/>
    <row r="24" spans="2:9" ht="32" x14ac:dyDescent="0.2">
      <c r="B24" s="83"/>
      <c r="C24" s="84" t="s">
        <v>4</v>
      </c>
      <c r="D24" s="84" t="s">
        <v>5</v>
      </c>
      <c r="E24" s="84" t="s">
        <v>6</v>
      </c>
      <c r="F24" s="84" t="s">
        <v>7</v>
      </c>
      <c r="G24" s="84" t="s">
        <v>363</v>
      </c>
      <c r="H24" s="84" t="s">
        <v>364</v>
      </c>
      <c r="I24" s="21" t="s">
        <v>3</v>
      </c>
    </row>
    <row r="25" spans="2:9" x14ac:dyDescent="0.2">
      <c r="B25" s="90" t="s">
        <v>4</v>
      </c>
      <c r="C25" s="92">
        <v>1</v>
      </c>
      <c r="D25" s="24">
        <v>-3.4677285995991354E-2</v>
      </c>
      <c r="E25" s="24">
        <v>-4.0070634528918347E-2</v>
      </c>
      <c r="F25" s="24">
        <v>0.22946197938733823</v>
      </c>
      <c r="G25" s="24">
        <v>5.6876540038080159E-4</v>
      </c>
      <c r="H25" s="24">
        <v>6.6448691217033284E-2</v>
      </c>
      <c r="I25" s="25">
        <v>-0.27838467187404453</v>
      </c>
    </row>
    <row r="26" spans="2:9" x14ac:dyDescent="0.2">
      <c r="B26" s="82" t="s">
        <v>5</v>
      </c>
      <c r="C26" s="19">
        <v>-3.4677285995991354E-2</v>
      </c>
      <c r="D26" s="93">
        <v>1</v>
      </c>
      <c r="E26" s="19">
        <v>-2.0869596778242006E-2</v>
      </c>
      <c r="F26" s="19">
        <v>0.15151515151515099</v>
      </c>
      <c r="G26" s="19">
        <v>0.84016805041680787</v>
      </c>
      <c r="H26" s="19">
        <v>5.2661798947121446E-2</v>
      </c>
      <c r="I26" s="26">
        <v>0.39620374657492829</v>
      </c>
    </row>
    <row r="27" spans="2:9" x14ac:dyDescent="0.2">
      <c r="B27" s="82" t="s">
        <v>6</v>
      </c>
      <c r="C27" s="19">
        <v>-4.0070634528918347E-2</v>
      </c>
      <c r="D27" s="19">
        <v>-2.0869596778242006E-2</v>
      </c>
      <c r="E27" s="93">
        <v>1</v>
      </c>
      <c r="F27" s="19">
        <v>0.18782637100417801</v>
      </c>
      <c r="G27" s="19">
        <v>3.7259682931091082E-2</v>
      </c>
      <c r="H27" s="19">
        <v>0.76949043836715714</v>
      </c>
      <c r="I27" s="26">
        <v>0.37208725522289637</v>
      </c>
    </row>
    <row r="28" spans="2:9" x14ac:dyDescent="0.2">
      <c r="B28" s="82" t="s">
        <v>7</v>
      </c>
      <c r="C28" s="19">
        <v>0.22946197938733823</v>
      </c>
      <c r="D28" s="19">
        <v>0.15151515151515099</v>
      </c>
      <c r="E28" s="19">
        <v>0.18782637100417801</v>
      </c>
      <c r="F28" s="93">
        <v>1</v>
      </c>
      <c r="G28" s="19">
        <v>0.28005601680560133</v>
      </c>
      <c r="H28" s="19">
        <v>0.44965074485619172</v>
      </c>
      <c r="I28" s="26">
        <v>0.23213025083976896</v>
      </c>
    </row>
    <row r="29" spans="2:9" x14ac:dyDescent="0.2">
      <c r="B29" s="82" t="s">
        <v>363</v>
      </c>
      <c r="C29" s="19">
        <v>5.6876540038080159E-4</v>
      </c>
      <c r="D29" s="19">
        <v>0.84016805041680787</v>
      </c>
      <c r="E29" s="19">
        <v>3.7259682931091082E-2</v>
      </c>
      <c r="F29" s="19">
        <v>0.28005601680560133</v>
      </c>
      <c r="G29" s="93">
        <v>1</v>
      </c>
      <c r="H29" s="19">
        <v>0.1080593200194471</v>
      </c>
      <c r="I29" s="26">
        <v>0.38672894078341297</v>
      </c>
    </row>
    <row r="30" spans="2:9" x14ac:dyDescent="0.2">
      <c r="B30" s="82" t="s">
        <v>364</v>
      </c>
      <c r="C30" s="19">
        <v>6.6448691217033284E-2</v>
      </c>
      <c r="D30" s="19">
        <v>5.2661798947121446E-2</v>
      </c>
      <c r="E30" s="19">
        <v>0.76949043836715714</v>
      </c>
      <c r="F30" s="19">
        <v>0.44965074485619172</v>
      </c>
      <c r="G30" s="19">
        <v>0.1080593200194471</v>
      </c>
      <c r="H30" s="93">
        <v>1</v>
      </c>
      <c r="I30" s="26">
        <v>0.37109069472212697</v>
      </c>
    </row>
    <row r="31" spans="2:9" ht="16" thickBot="1" x14ac:dyDescent="0.25">
      <c r="B31" s="91" t="s">
        <v>3</v>
      </c>
      <c r="C31" s="27">
        <v>-0.27838467187404453</v>
      </c>
      <c r="D31" s="27">
        <v>0.39620374657492829</v>
      </c>
      <c r="E31" s="27">
        <v>0.37208725522289637</v>
      </c>
      <c r="F31" s="27">
        <v>0.23213025083976896</v>
      </c>
      <c r="G31" s="27">
        <v>0.38672894078341297</v>
      </c>
      <c r="H31" s="27">
        <v>0.37109069472212697</v>
      </c>
      <c r="I31" s="94">
        <v>1</v>
      </c>
    </row>
    <row r="34" spans="2:3" x14ac:dyDescent="0.2">
      <c r="B34" s="10" t="s">
        <v>201</v>
      </c>
    </row>
    <row r="36" spans="2:3" x14ac:dyDescent="0.2">
      <c r="B36" s="80" t="s">
        <v>202</v>
      </c>
    </row>
    <row r="37" spans="2:3" ht="16" thickBot="1" x14ac:dyDescent="0.25"/>
    <row r="38" spans="2:3" x14ac:dyDescent="0.2">
      <c r="B38" s="95" t="s">
        <v>38</v>
      </c>
      <c r="C38" s="96">
        <v>220</v>
      </c>
    </row>
    <row r="39" spans="2:3" x14ac:dyDescent="0.2">
      <c r="B39" s="82" t="s">
        <v>46</v>
      </c>
      <c r="C39" s="88">
        <v>220</v>
      </c>
    </row>
    <row r="40" spans="2:3" x14ac:dyDescent="0.2">
      <c r="B40" s="82" t="s">
        <v>47</v>
      </c>
      <c r="C40" s="88">
        <v>213</v>
      </c>
    </row>
    <row r="41" spans="2:3" x14ac:dyDescent="0.2">
      <c r="B41" s="82" t="s">
        <v>48</v>
      </c>
      <c r="C41" s="19">
        <v>0.39782251812512848</v>
      </c>
    </row>
    <row r="42" spans="2:3" x14ac:dyDescent="0.2">
      <c r="B42" s="82" t="s">
        <v>49</v>
      </c>
      <c r="C42" s="19">
        <v>0.38085977215682226</v>
      </c>
    </row>
    <row r="43" spans="2:3" x14ac:dyDescent="0.2">
      <c r="B43" s="82" t="s">
        <v>50</v>
      </c>
      <c r="C43" s="19">
        <v>6652.916957046572</v>
      </c>
    </row>
    <row r="44" spans="2:3" x14ac:dyDescent="0.2">
      <c r="B44" s="82" t="s">
        <v>51</v>
      </c>
      <c r="C44" s="19">
        <v>81.565415201827861</v>
      </c>
    </row>
    <row r="45" spans="2:3" x14ac:dyDescent="0.2">
      <c r="B45" s="82" t="s">
        <v>52</v>
      </c>
      <c r="C45" s="19">
        <v>19.819181751764386</v>
      </c>
    </row>
    <row r="46" spans="2:3" x14ac:dyDescent="0.2">
      <c r="B46" s="82" t="s">
        <v>53</v>
      </c>
      <c r="C46" s="19">
        <v>1.3871187567216372</v>
      </c>
    </row>
    <row r="47" spans="2:3" x14ac:dyDescent="0.2">
      <c r="B47" s="82" t="s">
        <v>54</v>
      </c>
      <c r="C47" s="19">
        <v>7</v>
      </c>
    </row>
    <row r="48" spans="2:3" x14ac:dyDescent="0.2">
      <c r="B48" s="82" t="s">
        <v>55</v>
      </c>
      <c r="C48" s="19">
        <v>1943.504565337772</v>
      </c>
    </row>
    <row r="49" spans="2:8" x14ac:dyDescent="0.2">
      <c r="B49" s="82" t="s">
        <v>56</v>
      </c>
      <c r="C49" s="19">
        <v>1944.0328672245644</v>
      </c>
    </row>
    <row r="50" spans="2:8" x14ac:dyDescent="0.2">
      <c r="B50" s="82" t="s">
        <v>57</v>
      </c>
      <c r="C50" s="19">
        <v>1967.2599581622385</v>
      </c>
    </row>
    <row r="51" spans="2:8" ht="16" thickBot="1" x14ac:dyDescent="0.25">
      <c r="B51" s="86" t="s">
        <v>58</v>
      </c>
      <c r="C51" s="20">
        <v>0.64175722246758604</v>
      </c>
    </row>
    <row r="54" spans="2:8" x14ac:dyDescent="0.2">
      <c r="B54" s="97" t="s">
        <v>203</v>
      </c>
    </row>
    <row r="55" spans="2:8" ht="16" thickBot="1" x14ac:dyDescent="0.25"/>
    <row r="56" spans="2:8" ht="30" customHeight="1" x14ac:dyDescent="0.2">
      <c r="B56" s="83" t="s">
        <v>59</v>
      </c>
      <c r="C56" s="84" t="s">
        <v>47</v>
      </c>
      <c r="D56" s="84" t="s">
        <v>60</v>
      </c>
      <c r="E56" s="84" t="s">
        <v>61</v>
      </c>
      <c r="F56" s="84" t="s">
        <v>62</v>
      </c>
      <c r="G56" s="84" t="s">
        <v>63</v>
      </c>
      <c r="H56" s="84" t="s">
        <v>64</v>
      </c>
    </row>
    <row r="57" spans="2:8" x14ac:dyDescent="0.2">
      <c r="B57" s="90" t="s">
        <v>65</v>
      </c>
      <c r="C57" s="24">
        <v>6</v>
      </c>
      <c r="D57" s="24">
        <v>936173.95969076501</v>
      </c>
      <c r="E57" s="24">
        <v>156028.99328179416</v>
      </c>
      <c r="F57" s="24">
        <v>23.452719204097818</v>
      </c>
      <c r="G57" s="33">
        <v>3.2966638281709796E-21</v>
      </c>
      <c r="H57" s="36" t="s">
        <v>68</v>
      </c>
    </row>
    <row r="58" spans="2:8" x14ac:dyDescent="0.2">
      <c r="B58" s="82" t="s">
        <v>66</v>
      </c>
      <c r="C58" s="19">
        <v>213</v>
      </c>
      <c r="D58" s="19">
        <v>1417071.3118509199</v>
      </c>
      <c r="E58" s="19">
        <v>6652.916957046572</v>
      </c>
      <c r="F58" s="19"/>
      <c r="G58" s="34"/>
      <c r="H58" s="37" t="s">
        <v>69</v>
      </c>
    </row>
    <row r="59" spans="2:8" ht="16" thickBot="1" x14ac:dyDescent="0.25">
      <c r="B59" s="86" t="s">
        <v>67</v>
      </c>
      <c r="C59" s="20">
        <v>219</v>
      </c>
      <c r="D59" s="20">
        <v>2353245.2715416849</v>
      </c>
      <c r="E59" s="20"/>
      <c r="F59" s="20"/>
      <c r="G59" s="35"/>
      <c r="H59" s="38" t="s">
        <v>69</v>
      </c>
    </row>
    <row r="60" spans="2:8" x14ac:dyDescent="0.2">
      <c r="B60" s="39" t="s">
        <v>70</v>
      </c>
    </row>
    <row r="61" spans="2:8" x14ac:dyDescent="0.2">
      <c r="B61" s="39" t="s">
        <v>71</v>
      </c>
    </row>
    <row r="64" spans="2:8" x14ac:dyDescent="0.2">
      <c r="B64" s="80" t="s">
        <v>204</v>
      </c>
    </row>
    <row r="65" spans="2:9" ht="16" thickBot="1" x14ac:dyDescent="0.25"/>
    <row r="66" spans="2:9" ht="30" customHeight="1" x14ac:dyDescent="0.2">
      <c r="B66" s="83" t="s">
        <v>59</v>
      </c>
      <c r="C66" s="84" t="s">
        <v>72</v>
      </c>
      <c r="D66" s="84" t="s">
        <v>73</v>
      </c>
      <c r="E66" s="84" t="s">
        <v>74</v>
      </c>
      <c r="F66" s="84" t="s">
        <v>75</v>
      </c>
      <c r="G66" s="84" t="s">
        <v>76</v>
      </c>
      <c r="H66" s="84" t="s">
        <v>77</v>
      </c>
      <c r="I66" s="84" t="s">
        <v>64</v>
      </c>
    </row>
    <row r="67" spans="2:9" x14ac:dyDescent="0.2">
      <c r="B67" s="90" t="s">
        <v>78</v>
      </c>
      <c r="C67" s="24">
        <v>478.70258330923184</v>
      </c>
      <c r="D67" s="24">
        <v>45.905503463022406</v>
      </c>
      <c r="E67" s="24">
        <v>10.427999851800649</v>
      </c>
      <c r="F67" s="33">
        <v>7.7912092379134297E-21</v>
      </c>
      <c r="G67" s="24">
        <v>388.21531273882204</v>
      </c>
      <c r="H67" s="24">
        <v>569.18985387964165</v>
      </c>
      <c r="I67" s="36" t="s">
        <v>68</v>
      </c>
    </row>
    <row r="68" spans="2:9" x14ac:dyDescent="0.2">
      <c r="B68" s="82" t="s">
        <v>4</v>
      </c>
      <c r="C68" s="19">
        <v>-57.792887903142883</v>
      </c>
      <c r="D68" s="19">
        <v>10.732658694315088</v>
      </c>
      <c r="E68" s="19">
        <v>-5.3847690073061596</v>
      </c>
      <c r="F68" s="34">
        <v>1.9104219828314228E-7</v>
      </c>
      <c r="G68" s="19">
        <v>-78.94871711640144</v>
      </c>
      <c r="H68" s="19">
        <v>-36.637058689884334</v>
      </c>
      <c r="I68" s="37" t="s">
        <v>68</v>
      </c>
    </row>
    <row r="69" spans="2:9" x14ac:dyDescent="0.2">
      <c r="B69" s="82" t="s">
        <v>5</v>
      </c>
      <c r="C69" s="19">
        <v>105.18330457131516</v>
      </c>
      <c r="D69" s="19">
        <v>34.47833695468411</v>
      </c>
      <c r="E69" s="19">
        <v>3.0507070195862598</v>
      </c>
      <c r="F69" s="34">
        <v>2.5730038830173996E-3</v>
      </c>
      <c r="G69" s="19">
        <v>37.220851935339837</v>
      </c>
      <c r="H69" s="19">
        <v>173.1457572072905</v>
      </c>
      <c r="I69" s="37" t="s">
        <v>367</v>
      </c>
    </row>
    <row r="70" spans="2:9" x14ac:dyDescent="0.2">
      <c r="B70" s="82" t="s">
        <v>6</v>
      </c>
      <c r="C70" s="19">
        <v>60.010631774125073</v>
      </c>
      <c r="D70" s="19">
        <v>20.783369726216723</v>
      </c>
      <c r="E70" s="19">
        <v>2.8874351255189379</v>
      </c>
      <c r="F70" s="34">
        <v>4.284480397232393E-3</v>
      </c>
      <c r="G70" s="19">
        <v>19.043203951534821</v>
      </c>
      <c r="H70" s="19">
        <v>100.97805959671533</v>
      </c>
      <c r="I70" s="37" t="s">
        <v>367</v>
      </c>
    </row>
    <row r="71" spans="2:9" x14ac:dyDescent="0.2">
      <c r="B71" s="82" t="s">
        <v>7</v>
      </c>
      <c r="C71" s="19">
        <v>28.262725470844771</v>
      </c>
      <c r="D71" s="19">
        <v>13.699286373208157</v>
      </c>
      <c r="E71" s="19">
        <v>2.063080127014389</v>
      </c>
      <c r="F71" s="34">
        <v>4.0317645087842857E-2</v>
      </c>
      <c r="G71" s="19">
        <v>1.2591869153305986</v>
      </c>
      <c r="H71" s="19">
        <v>55.26626402635894</v>
      </c>
      <c r="I71" s="37" t="s">
        <v>373</v>
      </c>
    </row>
    <row r="72" spans="2:9" x14ac:dyDescent="0.2">
      <c r="B72" s="82" t="s">
        <v>363</v>
      </c>
      <c r="C72" s="19">
        <v>28.224126227777369</v>
      </c>
      <c r="D72" s="19">
        <v>40.913853035626985</v>
      </c>
      <c r="E72" s="19">
        <v>0.68984278266826515</v>
      </c>
      <c r="F72" s="98">
        <v>0.49104396148913443</v>
      </c>
      <c r="G72" s="19">
        <v>-52.423783291283421</v>
      </c>
      <c r="H72" s="19">
        <v>108.87203574683815</v>
      </c>
      <c r="I72" s="37" t="s">
        <v>378</v>
      </c>
    </row>
    <row r="73" spans="2:9" ht="16" thickBot="1" x14ac:dyDescent="0.25">
      <c r="B73" s="86" t="s">
        <v>364</v>
      </c>
      <c r="C73" s="20">
        <v>30.73025151466226</v>
      </c>
      <c r="D73" s="20">
        <v>26.472898614633539</v>
      </c>
      <c r="E73" s="20">
        <v>1.1608192953103884</v>
      </c>
      <c r="F73" s="99">
        <v>0.24701471825739119</v>
      </c>
      <c r="G73" s="20">
        <v>-21.45217017808648</v>
      </c>
      <c r="H73" s="20">
        <v>82.912673207411004</v>
      </c>
      <c r="I73" s="38" t="s">
        <v>378</v>
      </c>
    </row>
    <row r="74" spans="2:9" x14ac:dyDescent="0.2">
      <c r="B74" s="39" t="s">
        <v>71</v>
      </c>
    </row>
    <row r="77" spans="2:9" x14ac:dyDescent="0.2">
      <c r="B77" s="80" t="s">
        <v>205</v>
      </c>
    </row>
    <row r="79" spans="2:9" x14ac:dyDescent="0.2">
      <c r="B79" t="s">
        <v>379</v>
      </c>
    </row>
    <row r="82" spans="2:9" x14ac:dyDescent="0.2">
      <c r="B82" s="80" t="s">
        <v>207</v>
      </c>
    </row>
    <row r="83" spans="2:9" ht="16" thickBot="1" x14ac:dyDescent="0.25"/>
    <row r="84" spans="2:9" ht="30" customHeight="1" x14ac:dyDescent="0.2">
      <c r="B84" s="83" t="s">
        <v>59</v>
      </c>
      <c r="C84" s="84" t="s">
        <v>72</v>
      </c>
      <c r="D84" s="84" t="s">
        <v>73</v>
      </c>
      <c r="E84" s="84" t="s">
        <v>74</v>
      </c>
      <c r="F84" s="84" t="s">
        <v>75</v>
      </c>
      <c r="G84" s="84" t="s">
        <v>76</v>
      </c>
      <c r="H84" s="84" t="s">
        <v>77</v>
      </c>
      <c r="I84" s="84" t="s">
        <v>64</v>
      </c>
    </row>
    <row r="85" spans="2:9" x14ac:dyDescent="0.2">
      <c r="B85" s="90" t="s">
        <v>4</v>
      </c>
      <c r="C85" s="24">
        <v>-0.29645405596272334</v>
      </c>
      <c r="D85" s="24">
        <v>5.505418255833977E-2</v>
      </c>
      <c r="E85" s="24">
        <v>-5.3847690073061596</v>
      </c>
      <c r="F85" s="33">
        <v>1.9104219828314228E-7</v>
      </c>
      <c r="G85" s="24">
        <v>-0.4049748723655337</v>
      </c>
      <c r="H85" s="24">
        <v>-0.18793323955991298</v>
      </c>
      <c r="I85" s="36" t="s">
        <v>68</v>
      </c>
    </row>
    <row r="86" spans="2:9" x14ac:dyDescent="0.2">
      <c r="B86" s="82" t="s">
        <v>5</v>
      </c>
      <c r="C86" s="19">
        <v>0.30510252989576192</v>
      </c>
      <c r="D86" s="19">
        <v>0.10001043297076108</v>
      </c>
      <c r="E86" s="19">
        <v>3.0507070195862598</v>
      </c>
      <c r="F86" s="34">
        <v>2.5730038830173996E-3</v>
      </c>
      <c r="G86" s="19">
        <v>0.10796557625405434</v>
      </c>
      <c r="H86" s="19">
        <v>0.5022394835374695</v>
      </c>
      <c r="I86" s="37" t="s">
        <v>367</v>
      </c>
    </row>
    <row r="87" spans="2:9" x14ac:dyDescent="0.2">
      <c r="B87" s="82" t="s">
        <v>6</v>
      </c>
      <c r="C87" s="19">
        <v>0.25275467589473954</v>
      </c>
      <c r="D87" s="19">
        <v>8.7536053593347402E-2</v>
      </c>
      <c r="E87" s="19">
        <v>2.8874351255189379</v>
      </c>
      <c r="F87" s="34">
        <v>4.284480397232393E-3</v>
      </c>
      <c r="G87" s="19">
        <v>8.020676837538232E-2</v>
      </c>
      <c r="H87" s="19">
        <v>0.42530258341409677</v>
      </c>
      <c r="I87" s="37" t="s">
        <v>367</v>
      </c>
    </row>
    <row r="88" spans="2:9" x14ac:dyDescent="0.2">
      <c r="B88" s="82" t="s">
        <v>7</v>
      </c>
      <c r="C88" s="19">
        <v>0.1366349453468895</v>
      </c>
      <c r="D88" s="19">
        <v>6.6228617860142155E-2</v>
      </c>
      <c r="E88" s="19">
        <v>2.0630801270143886</v>
      </c>
      <c r="F88" s="34">
        <v>4.0317645087842857E-2</v>
      </c>
      <c r="G88" s="19">
        <v>6.087485636698281E-3</v>
      </c>
      <c r="H88" s="19">
        <v>0.26718240505708069</v>
      </c>
      <c r="I88" s="37" t="s">
        <v>373</v>
      </c>
    </row>
    <row r="89" spans="2:9" x14ac:dyDescent="0.2">
      <c r="B89" s="82" t="s">
        <v>363</v>
      </c>
      <c r="C89" s="19">
        <v>7.086807612942346E-2</v>
      </c>
      <c r="D89" s="19">
        <v>0.10273076403772832</v>
      </c>
      <c r="E89" s="19">
        <v>0.68984278266826526</v>
      </c>
      <c r="F89" s="98">
        <v>0.49104396148913443</v>
      </c>
      <c r="G89" s="19">
        <v>-0.13163109586799909</v>
      </c>
      <c r="H89" s="19">
        <v>0.27336724812684604</v>
      </c>
      <c r="I89" s="37" t="s">
        <v>378</v>
      </c>
    </row>
    <row r="90" spans="2:9" ht="16" thickBot="1" x14ac:dyDescent="0.25">
      <c r="B90" s="86" t="s">
        <v>364</v>
      </c>
      <c r="C90" s="20">
        <v>0.11113416323936469</v>
      </c>
      <c r="D90" s="20">
        <v>9.5737694650956703E-2</v>
      </c>
      <c r="E90" s="20">
        <v>1.1608192953103882</v>
      </c>
      <c r="F90" s="99">
        <v>0.24701471825739119</v>
      </c>
      <c r="G90" s="20">
        <v>-7.7580522934301024E-2</v>
      </c>
      <c r="H90" s="20">
        <v>0.29984884941303042</v>
      </c>
      <c r="I90" s="38" t="s">
        <v>378</v>
      </c>
    </row>
    <row r="91" spans="2:9" x14ac:dyDescent="0.2">
      <c r="B91" s="39" t="s">
        <v>71</v>
      </c>
    </row>
    <row r="110" spans="6:6" x14ac:dyDescent="0.2">
      <c r="F110" t="s">
        <v>79</v>
      </c>
    </row>
    <row r="113" spans="2:13" x14ac:dyDescent="0.2">
      <c r="B113" s="80" t="s">
        <v>208</v>
      </c>
    </row>
    <row r="114" spans="2:13" ht="16" thickBot="1" x14ac:dyDescent="0.25"/>
    <row r="115" spans="2:13" ht="64" x14ac:dyDescent="0.2">
      <c r="B115" s="83" t="s">
        <v>80</v>
      </c>
      <c r="C115" s="84" t="s">
        <v>81</v>
      </c>
      <c r="D115" s="84" t="s">
        <v>3</v>
      </c>
      <c r="E115" s="84" t="s">
        <v>210</v>
      </c>
      <c r="F115" s="84" t="s">
        <v>191</v>
      </c>
      <c r="G115" s="84" t="s">
        <v>192</v>
      </c>
      <c r="H115" s="84" t="s">
        <v>193</v>
      </c>
      <c r="I115" s="84" t="s">
        <v>194</v>
      </c>
      <c r="J115" s="84" t="s">
        <v>195</v>
      </c>
      <c r="K115" s="84" t="s">
        <v>196</v>
      </c>
      <c r="L115" s="84" t="s">
        <v>197</v>
      </c>
      <c r="M115" s="84" t="s">
        <v>198</v>
      </c>
    </row>
    <row r="116" spans="2:13" x14ac:dyDescent="0.2">
      <c r="B116" s="90" t="s">
        <v>82</v>
      </c>
      <c r="C116" s="100">
        <v>1</v>
      </c>
      <c r="D116" s="24">
        <v>270.74889999212297</v>
      </c>
      <c r="E116" s="24">
        <v>259.03381967559363</v>
      </c>
      <c r="F116" s="24">
        <v>11.715080316529338</v>
      </c>
      <c r="G116" s="24">
        <v>0.14362803508743502</v>
      </c>
      <c r="H116" s="24">
        <v>10.248707469560836</v>
      </c>
      <c r="I116" s="24">
        <v>238.83193763889733</v>
      </c>
      <c r="J116" s="24">
        <v>279.23570171228994</v>
      </c>
      <c r="K116" s="24">
        <v>82.20676956214254</v>
      </c>
      <c r="L116" s="24">
        <v>96.990804373934111</v>
      </c>
      <c r="M116" s="24">
        <v>421.07683497725316</v>
      </c>
    </row>
    <row r="117" spans="2:13" x14ac:dyDescent="0.2">
      <c r="B117" s="82" t="s">
        <v>83</v>
      </c>
      <c r="C117" s="88">
        <v>1</v>
      </c>
      <c r="D117" s="19">
        <v>314.50582438280878</v>
      </c>
      <c r="E117" s="19">
        <v>392.44125047468617</v>
      </c>
      <c r="F117" s="19">
        <v>-77.935426091877389</v>
      </c>
      <c r="G117" s="19">
        <v>-0.95549597705144618</v>
      </c>
      <c r="H117" s="19">
        <v>21.030958740144143</v>
      </c>
      <c r="I117" s="19">
        <v>350.98578412940424</v>
      </c>
      <c r="J117" s="19">
        <v>433.89671681996811</v>
      </c>
      <c r="K117" s="19">
        <v>84.233118086511652</v>
      </c>
      <c r="L117" s="19">
        <v>226.40397014242444</v>
      </c>
      <c r="M117" s="19">
        <v>558.4785308069479</v>
      </c>
    </row>
    <row r="118" spans="2:13" x14ac:dyDescent="0.2">
      <c r="B118" s="82" t="s">
        <v>84</v>
      </c>
      <c r="C118" s="88">
        <v>1</v>
      </c>
      <c r="D118" s="19">
        <v>390.60697916261392</v>
      </c>
      <c r="E118" s="19">
        <v>361.57408426387025</v>
      </c>
      <c r="F118" s="19">
        <v>29.032894898743677</v>
      </c>
      <c r="G118" s="19">
        <v>0.35594614245392892</v>
      </c>
      <c r="H118" s="19">
        <v>14.094145213655825</v>
      </c>
      <c r="I118" s="19">
        <v>333.79221422220894</v>
      </c>
      <c r="J118" s="19">
        <v>389.35595430553155</v>
      </c>
      <c r="K118" s="19">
        <v>82.774161948945093</v>
      </c>
      <c r="L118" s="19">
        <v>198.41264558045759</v>
      </c>
      <c r="M118" s="19">
        <v>524.7355229472829</v>
      </c>
    </row>
    <row r="119" spans="2:13" x14ac:dyDescent="0.2">
      <c r="B119" s="82" t="s">
        <v>85</v>
      </c>
      <c r="C119" s="88">
        <v>1</v>
      </c>
      <c r="D119" s="19">
        <v>249.86237982712225</v>
      </c>
      <c r="E119" s="19">
        <v>361.57408426387025</v>
      </c>
      <c r="F119" s="19">
        <v>-111.71170443674799</v>
      </c>
      <c r="G119" s="19">
        <v>-1.3695964663494358</v>
      </c>
      <c r="H119" s="19">
        <v>14.094145213655825</v>
      </c>
      <c r="I119" s="19">
        <v>333.79221422220894</v>
      </c>
      <c r="J119" s="19">
        <v>389.35595430553155</v>
      </c>
      <c r="K119" s="19">
        <v>82.774161948945093</v>
      </c>
      <c r="L119" s="19">
        <v>198.41264558045759</v>
      </c>
      <c r="M119" s="19">
        <v>524.7355229472829</v>
      </c>
    </row>
    <row r="120" spans="2:13" x14ac:dyDescent="0.2">
      <c r="B120" s="82" t="s">
        <v>86</v>
      </c>
      <c r="C120" s="88">
        <v>1</v>
      </c>
      <c r="D120" s="19">
        <v>222.03389430781561</v>
      </c>
      <c r="E120" s="19">
        <v>320.69765623811219</v>
      </c>
      <c r="F120" s="19">
        <v>-98.663761930296573</v>
      </c>
      <c r="G120" s="19">
        <v>-1.2096274099280935</v>
      </c>
      <c r="H120" s="19">
        <v>14.435634304413256</v>
      </c>
      <c r="I120" s="19">
        <v>292.24265523346946</v>
      </c>
      <c r="J120" s="19">
        <v>349.15265724275491</v>
      </c>
      <c r="K120" s="19">
        <v>82.832991584376117</v>
      </c>
      <c r="L120" s="19">
        <v>157.42025470194281</v>
      </c>
      <c r="M120" s="19">
        <v>483.97505777428159</v>
      </c>
    </row>
    <row r="121" spans="2:13" x14ac:dyDescent="0.2">
      <c r="B121" s="82" t="s">
        <v>87</v>
      </c>
      <c r="C121" s="88">
        <v>1</v>
      </c>
      <c r="D121" s="19">
        <v>276.35819705736077</v>
      </c>
      <c r="E121" s="19">
        <v>267.28994652715585</v>
      </c>
      <c r="F121" s="19">
        <v>9.0682505302049208</v>
      </c>
      <c r="G121" s="19">
        <v>0.11117764199159871</v>
      </c>
      <c r="H121" s="19">
        <v>10.609473296481394</v>
      </c>
      <c r="I121" s="19">
        <v>246.37693592132374</v>
      </c>
      <c r="J121" s="19">
        <v>288.20295713298793</v>
      </c>
      <c r="K121" s="19">
        <v>82.252525071728485</v>
      </c>
      <c r="L121" s="19">
        <v>105.15673961743946</v>
      </c>
      <c r="M121" s="19">
        <v>429.42315343687221</v>
      </c>
    </row>
    <row r="122" spans="2:13" x14ac:dyDescent="0.2">
      <c r="B122" s="82" t="s">
        <v>88</v>
      </c>
      <c r="C122" s="88">
        <v>1</v>
      </c>
      <c r="D122" s="19">
        <v>294.86318135451683</v>
      </c>
      <c r="E122" s="19">
        <v>267.28994652715585</v>
      </c>
      <c r="F122" s="19">
        <v>27.573234827360977</v>
      </c>
      <c r="G122" s="19">
        <v>0.33805056664191502</v>
      </c>
      <c r="H122" s="19">
        <v>10.609473296481394</v>
      </c>
      <c r="I122" s="19">
        <v>246.37693592132374</v>
      </c>
      <c r="J122" s="19">
        <v>288.20295713298793</v>
      </c>
      <c r="K122" s="19">
        <v>82.252525071728485</v>
      </c>
      <c r="L122" s="19">
        <v>105.15673961743946</v>
      </c>
      <c r="M122" s="19">
        <v>429.42315343687221</v>
      </c>
    </row>
    <row r="123" spans="2:13" x14ac:dyDescent="0.2">
      <c r="B123" s="82" t="s">
        <v>89</v>
      </c>
      <c r="C123" s="88">
        <v>1</v>
      </c>
      <c r="D123" s="19">
        <v>383.45580710381228</v>
      </c>
      <c r="E123" s="19">
        <v>406.3115435714405</v>
      </c>
      <c r="F123" s="19">
        <v>-22.855736467628219</v>
      </c>
      <c r="G123" s="19">
        <v>-0.28021357349893106</v>
      </c>
      <c r="H123" s="19">
        <v>21.206545024841013</v>
      </c>
      <c r="I123" s="19">
        <v>364.50996788298107</v>
      </c>
      <c r="J123" s="19">
        <v>448.11311925989992</v>
      </c>
      <c r="K123" s="19">
        <v>84.277129216277771</v>
      </c>
      <c r="L123" s="19">
        <v>240.18751008962528</v>
      </c>
      <c r="M123" s="19">
        <v>572.43557705325566</v>
      </c>
    </row>
    <row r="124" spans="2:13" x14ac:dyDescent="0.2">
      <c r="B124" s="82" t="s">
        <v>90</v>
      </c>
      <c r="C124" s="88">
        <v>1</v>
      </c>
      <c r="D124" s="19">
        <v>300.2942445751741</v>
      </c>
      <c r="E124" s="19">
        <v>363.64499606113526</v>
      </c>
      <c r="F124" s="19">
        <v>-63.350751485961155</v>
      </c>
      <c r="G124" s="19">
        <v>-0.77668643418542271</v>
      </c>
      <c r="H124" s="19">
        <v>14.185157551671464</v>
      </c>
      <c r="I124" s="19">
        <v>335.68372578564578</v>
      </c>
      <c r="J124" s="19">
        <v>391.60626633662474</v>
      </c>
      <c r="K124" s="19">
        <v>82.789707402625325</v>
      </c>
      <c r="L124" s="19">
        <v>200.45291474084496</v>
      </c>
      <c r="M124" s="19">
        <v>526.83707738142562</v>
      </c>
    </row>
    <row r="125" spans="2:13" x14ac:dyDescent="0.2">
      <c r="B125" s="82" t="s">
        <v>91</v>
      </c>
      <c r="C125" s="88">
        <v>1</v>
      </c>
      <c r="D125" s="19">
        <v>296.74312209515341</v>
      </c>
      <c r="E125" s="19">
        <v>332.93770830786303</v>
      </c>
      <c r="F125" s="19">
        <v>-36.194586212709623</v>
      </c>
      <c r="G125" s="19">
        <v>-0.4437491812326177</v>
      </c>
      <c r="H125" s="19">
        <v>13.906180416381114</v>
      </c>
      <c r="I125" s="19">
        <v>305.52634768632845</v>
      </c>
      <c r="J125" s="19">
        <v>360.34906892939762</v>
      </c>
      <c r="K125" s="19">
        <v>82.742364063516533</v>
      </c>
      <c r="L125" s="19">
        <v>169.83894846784133</v>
      </c>
      <c r="M125" s="19">
        <v>496.03646814788476</v>
      </c>
    </row>
    <row r="126" spans="2:13" x14ac:dyDescent="0.2">
      <c r="B126" s="82" t="s">
        <v>92</v>
      </c>
      <c r="C126" s="88">
        <v>1</v>
      </c>
      <c r="D126" s="19">
        <v>429.79776568141511</v>
      </c>
      <c r="E126" s="19">
        <v>392.14133539970084</v>
      </c>
      <c r="F126" s="19">
        <v>37.656430281714279</v>
      </c>
      <c r="G126" s="19">
        <v>0.46167153306994269</v>
      </c>
      <c r="H126" s="19">
        <v>16.330193854305762</v>
      </c>
      <c r="I126" s="19">
        <v>359.95184703144673</v>
      </c>
      <c r="J126" s="19">
        <v>424.33082376795494</v>
      </c>
      <c r="K126" s="19">
        <v>83.184086148528294</v>
      </c>
      <c r="L126" s="19">
        <v>228.17186893829154</v>
      </c>
      <c r="M126" s="19">
        <v>556.11080186111008</v>
      </c>
    </row>
    <row r="127" spans="2:13" x14ac:dyDescent="0.2">
      <c r="B127" s="82" t="s">
        <v>93</v>
      </c>
      <c r="C127" s="88">
        <v>1</v>
      </c>
      <c r="D127" s="19">
        <v>297.21708504560701</v>
      </c>
      <c r="E127" s="19">
        <v>259.03381967559363</v>
      </c>
      <c r="F127" s="19">
        <v>38.183265370013373</v>
      </c>
      <c r="G127" s="19">
        <v>0.46813058298706112</v>
      </c>
      <c r="H127" s="19">
        <v>10.248707469560836</v>
      </c>
      <c r="I127" s="19">
        <v>238.83193763889733</v>
      </c>
      <c r="J127" s="19">
        <v>279.23570171228994</v>
      </c>
      <c r="K127" s="19">
        <v>82.20676956214254</v>
      </c>
      <c r="L127" s="19">
        <v>96.990804373934111</v>
      </c>
      <c r="M127" s="19">
        <v>421.07683497725316</v>
      </c>
    </row>
    <row r="128" spans="2:13" x14ac:dyDescent="0.2">
      <c r="B128" s="82" t="s">
        <v>94</v>
      </c>
      <c r="C128" s="88">
        <v>1</v>
      </c>
      <c r="D128" s="19">
        <v>268.40556671680145</v>
      </c>
      <c r="E128" s="19">
        <v>259.03381967559363</v>
      </c>
      <c r="F128" s="19">
        <v>9.3717470412078114</v>
      </c>
      <c r="G128" s="19">
        <v>0.1148985390194862</v>
      </c>
      <c r="H128" s="19">
        <v>10.248707469560836</v>
      </c>
      <c r="I128" s="19">
        <v>238.83193763889733</v>
      </c>
      <c r="J128" s="19">
        <v>279.23570171228994</v>
      </c>
      <c r="K128" s="19">
        <v>82.20676956214254</v>
      </c>
      <c r="L128" s="19">
        <v>96.990804373934111</v>
      </c>
      <c r="M128" s="19">
        <v>421.07683497725316</v>
      </c>
    </row>
    <row r="129" spans="2:13" x14ac:dyDescent="0.2">
      <c r="B129" s="82" t="s">
        <v>95</v>
      </c>
      <c r="C129" s="88">
        <v>1</v>
      </c>
      <c r="D129" s="19">
        <v>206.02798850125583</v>
      </c>
      <c r="E129" s="19">
        <v>270.83320097508295</v>
      </c>
      <c r="F129" s="19">
        <v>-64.805212473827112</v>
      </c>
      <c r="G129" s="19">
        <v>-0.79451826872297759</v>
      </c>
      <c r="H129" s="19">
        <v>10.827383909945928</v>
      </c>
      <c r="I129" s="19">
        <v>249.49065283772998</v>
      </c>
      <c r="J129" s="19">
        <v>292.17574911243594</v>
      </c>
      <c r="K129" s="19">
        <v>82.280916374211145</v>
      </c>
      <c r="L129" s="19">
        <v>108.64403015525141</v>
      </c>
      <c r="M129" s="19">
        <v>433.02237179491448</v>
      </c>
    </row>
    <row r="130" spans="2:13" x14ac:dyDescent="0.2">
      <c r="B130" s="82" t="s">
        <v>96</v>
      </c>
      <c r="C130" s="88">
        <v>1</v>
      </c>
      <c r="D130" s="19">
        <v>201.96734153603134</v>
      </c>
      <c r="E130" s="19">
        <v>270.83320097508295</v>
      </c>
      <c r="F130" s="19">
        <v>-68.865859439051604</v>
      </c>
      <c r="G130" s="19">
        <v>-0.84430219926727401</v>
      </c>
      <c r="H130" s="19">
        <v>10.827383909945928</v>
      </c>
      <c r="I130" s="19">
        <v>249.49065283772998</v>
      </c>
      <c r="J130" s="19">
        <v>292.17574911243594</v>
      </c>
      <c r="K130" s="19">
        <v>82.280916374211145</v>
      </c>
      <c r="L130" s="19">
        <v>108.64403015525141</v>
      </c>
      <c r="M130" s="19">
        <v>433.02237179491448</v>
      </c>
    </row>
    <row r="131" spans="2:13" x14ac:dyDescent="0.2">
      <c r="B131" s="82" t="s">
        <v>97</v>
      </c>
      <c r="C131" s="88">
        <v>1</v>
      </c>
      <c r="D131" s="19">
        <v>239.72697458725526</v>
      </c>
      <c r="E131" s="19">
        <v>285.04061923200794</v>
      </c>
      <c r="F131" s="19">
        <v>-45.313644644752685</v>
      </c>
      <c r="G131" s="19">
        <v>-0.55554973309002686</v>
      </c>
      <c r="H131" s="19">
        <v>12.027485086070159</v>
      </c>
      <c r="I131" s="19">
        <v>261.3324749973745</v>
      </c>
      <c r="J131" s="19">
        <v>308.74876346664138</v>
      </c>
      <c r="K131" s="19">
        <v>82.447421758004126</v>
      </c>
      <c r="L131" s="19">
        <v>122.52323901290816</v>
      </c>
      <c r="M131" s="19">
        <v>447.55799945110772</v>
      </c>
    </row>
    <row r="132" spans="2:13" x14ac:dyDescent="0.2">
      <c r="B132" s="82" t="s">
        <v>98</v>
      </c>
      <c r="C132" s="88">
        <v>1</v>
      </c>
      <c r="D132" s="19">
        <v>171.39281859155261</v>
      </c>
      <c r="E132" s="19">
        <v>260.81206239364258</v>
      </c>
      <c r="F132" s="19">
        <v>-89.419243802089966</v>
      </c>
      <c r="G132" s="19">
        <v>-1.0962887098757281</v>
      </c>
      <c r="H132" s="19">
        <v>10.308224029033669</v>
      </c>
      <c r="I132" s="19">
        <v>240.49286346432629</v>
      </c>
      <c r="J132" s="19">
        <v>281.13126132295884</v>
      </c>
      <c r="K132" s="19">
        <v>82.214210691822117</v>
      </c>
      <c r="L132" s="19">
        <v>98.754379405891598</v>
      </c>
      <c r="M132" s="19">
        <v>422.86974538139356</v>
      </c>
    </row>
    <row r="133" spans="2:13" x14ac:dyDescent="0.2">
      <c r="B133" s="82" t="s">
        <v>99</v>
      </c>
      <c r="C133" s="88">
        <v>1</v>
      </c>
      <c r="D133" s="19">
        <v>172.74559451311936</v>
      </c>
      <c r="E133" s="19">
        <v>218.57879814339361</v>
      </c>
      <c r="F133" s="19">
        <v>-45.833203630274255</v>
      </c>
      <c r="G133" s="19">
        <v>-0.56191957727258823</v>
      </c>
      <c r="H133" s="19">
        <v>11.667303910087547</v>
      </c>
      <c r="I133" s="19">
        <v>195.58063003508153</v>
      </c>
      <c r="J133" s="19">
        <v>241.5769662517057</v>
      </c>
      <c r="K133" s="19">
        <v>82.395648778178312</v>
      </c>
      <c r="L133" s="19">
        <v>56.16347095236938</v>
      </c>
      <c r="M133" s="19">
        <v>380.99412533441784</v>
      </c>
    </row>
    <row r="134" spans="2:13" x14ac:dyDescent="0.2">
      <c r="B134" s="82" t="s">
        <v>100</v>
      </c>
      <c r="C134" s="88">
        <v>1</v>
      </c>
      <c r="D134" s="19">
        <v>379.20412736310453</v>
      </c>
      <c r="E134" s="19">
        <v>422.57611342798515</v>
      </c>
      <c r="F134" s="19">
        <v>-43.371986064880616</v>
      </c>
      <c r="G134" s="19">
        <v>-0.53174480823226</v>
      </c>
      <c r="H134" s="19">
        <v>21.801780127016123</v>
      </c>
      <c r="I134" s="19">
        <v>379.60123180275696</v>
      </c>
      <c r="J134" s="19">
        <v>465.55099505321334</v>
      </c>
      <c r="K134" s="19">
        <v>84.428872867955107</v>
      </c>
      <c r="L134" s="19">
        <v>256.15296834013498</v>
      </c>
      <c r="M134" s="19">
        <v>588.99925851583532</v>
      </c>
    </row>
    <row r="135" spans="2:13" x14ac:dyDescent="0.2">
      <c r="B135" s="82" t="s">
        <v>101</v>
      </c>
      <c r="C135" s="88">
        <v>1</v>
      </c>
      <c r="D135" s="19">
        <v>346.14938028154523</v>
      </c>
      <c r="E135" s="19">
        <v>325.93513670433452</v>
      </c>
      <c r="F135" s="19">
        <v>20.214243577210709</v>
      </c>
      <c r="G135" s="19">
        <v>0.24782861127099018</v>
      </c>
      <c r="H135" s="19">
        <v>14.166925642517334</v>
      </c>
      <c r="I135" s="19">
        <v>298.00980450973276</v>
      </c>
      <c r="J135" s="19">
        <v>353.86046889893629</v>
      </c>
      <c r="K135" s="19">
        <v>82.786585502768418</v>
      </c>
      <c r="L135" s="19">
        <v>162.7492091602962</v>
      </c>
      <c r="M135" s="19">
        <v>489.12106424837282</v>
      </c>
    </row>
    <row r="136" spans="2:13" x14ac:dyDescent="0.2">
      <c r="B136" s="82" t="s">
        <v>102</v>
      </c>
      <c r="C136" s="88">
        <v>1</v>
      </c>
      <c r="D136" s="19">
        <v>371.4853015379951</v>
      </c>
      <c r="E136" s="19">
        <v>390.35356639097444</v>
      </c>
      <c r="F136" s="19">
        <v>-18.868264852979337</v>
      </c>
      <c r="G136" s="19">
        <v>-0.23132677993842302</v>
      </c>
      <c r="H136" s="19">
        <v>16.153078565892745</v>
      </c>
      <c r="I136" s="19">
        <v>358.51320128280383</v>
      </c>
      <c r="J136" s="19">
        <v>422.19393149914504</v>
      </c>
      <c r="K136" s="19">
        <v>83.149497317797866</v>
      </c>
      <c r="L136" s="19">
        <v>226.45228018354143</v>
      </c>
      <c r="M136" s="19">
        <v>554.25485259840741</v>
      </c>
    </row>
    <row r="137" spans="2:13" x14ac:dyDescent="0.2">
      <c r="B137" s="82" t="s">
        <v>103</v>
      </c>
      <c r="C137" s="88">
        <v>1</v>
      </c>
      <c r="D137" s="19">
        <v>302.60708516818738</v>
      </c>
      <c r="E137" s="19">
        <v>375.49253808127952</v>
      </c>
      <c r="F137" s="19">
        <v>-72.885452913092138</v>
      </c>
      <c r="G137" s="19">
        <v>-0.89358280997825157</v>
      </c>
      <c r="H137" s="19">
        <v>14.887244606918488</v>
      </c>
      <c r="I137" s="19">
        <v>346.14733915803447</v>
      </c>
      <c r="J137" s="19">
        <v>404.83773700452457</v>
      </c>
      <c r="K137" s="19">
        <v>82.912888075574813</v>
      </c>
      <c r="L137" s="19">
        <v>212.05764746708388</v>
      </c>
      <c r="M137" s="19">
        <v>538.9274286954751</v>
      </c>
    </row>
    <row r="138" spans="2:13" x14ac:dyDescent="0.2">
      <c r="B138" s="82" t="s">
        <v>104</v>
      </c>
      <c r="C138" s="88">
        <v>1</v>
      </c>
      <c r="D138" s="19">
        <v>145.78336079215677</v>
      </c>
      <c r="E138" s="19">
        <v>195.46164298213648</v>
      </c>
      <c r="F138" s="19">
        <v>-49.678282189979711</v>
      </c>
      <c r="G138" s="19">
        <v>-0.60906061799666333</v>
      </c>
      <c r="H138" s="19">
        <v>14.302980966044013</v>
      </c>
      <c r="I138" s="19">
        <v>167.26812344737363</v>
      </c>
      <c r="J138" s="19">
        <v>223.65516251689934</v>
      </c>
      <c r="K138" s="19">
        <v>82.809976582303108</v>
      </c>
      <c r="L138" s="19">
        <v>32.229607786877352</v>
      </c>
      <c r="M138" s="19">
        <v>358.69367817739561</v>
      </c>
    </row>
    <row r="139" spans="2:13" x14ac:dyDescent="0.2">
      <c r="B139" s="82" t="s">
        <v>105</v>
      </c>
      <c r="C139" s="88">
        <v>1</v>
      </c>
      <c r="D139" s="19">
        <v>309.05276246954139</v>
      </c>
      <c r="E139" s="19">
        <v>216.92757274996404</v>
      </c>
      <c r="F139" s="19">
        <v>92.125189719577349</v>
      </c>
      <c r="G139" s="19">
        <v>1.1294638725447552</v>
      </c>
      <c r="H139" s="19">
        <v>11.823400148167035</v>
      </c>
      <c r="I139" s="19">
        <v>193.62171337449269</v>
      </c>
      <c r="J139" s="19">
        <v>240.2334321254354</v>
      </c>
      <c r="K139" s="19">
        <v>82.41789701339296</v>
      </c>
      <c r="L139" s="19">
        <v>54.468390641169378</v>
      </c>
      <c r="M139" s="19">
        <v>379.38675485875871</v>
      </c>
    </row>
    <row r="140" spans="2:13" x14ac:dyDescent="0.2">
      <c r="B140" s="82" t="s">
        <v>106</v>
      </c>
      <c r="C140" s="88">
        <v>1</v>
      </c>
      <c r="D140" s="19">
        <v>154.59788084785293</v>
      </c>
      <c r="E140" s="19">
        <v>205.57539836518646</v>
      </c>
      <c r="F140" s="19">
        <v>-50.977517517333524</v>
      </c>
      <c r="G140" s="19">
        <v>-0.62498937069336624</v>
      </c>
      <c r="H140" s="19">
        <v>13.041974466791137</v>
      </c>
      <c r="I140" s="19">
        <v>179.86752930108784</v>
      </c>
      <c r="J140" s="19">
        <v>231.28326742928508</v>
      </c>
      <c r="K140" s="19">
        <v>82.601513636488548</v>
      </c>
      <c r="L140" s="19">
        <v>42.754277800174663</v>
      </c>
      <c r="M140" s="19">
        <v>368.39651893019823</v>
      </c>
    </row>
    <row r="141" spans="2:13" x14ac:dyDescent="0.2">
      <c r="B141" s="82" t="s">
        <v>107</v>
      </c>
      <c r="C141" s="88">
        <v>1</v>
      </c>
      <c r="D141" s="19">
        <v>247.72564561350089</v>
      </c>
      <c r="E141" s="19">
        <v>224.83969431363647</v>
      </c>
      <c r="F141" s="19">
        <v>22.885951299864416</v>
      </c>
      <c r="G141" s="19">
        <v>0.28058401030920699</v>
      </c>
      <c r="H141" s="19">
        <v>11.132433699173609</v>
      </c>
      <c r="I141" s="19">
        <v>202.8958430484891</v>
      </c>
      <c r="J141" s="19">
        <v>246.78354557878384</v>
      </c>
      <c r="K141" s="19">
        <v>82.321613426323637</v>
      </c>
      <c r="L141" s="19">
        <v>62.570302934435887</v>
      </c>
      <c r="M141" s="19">
        <v>387.10908569283708</v>
      </c>
    </row>
    <row r="142" spans="2:13" x14ac:dyDescent="0.2">
      <c r="B142" s="82" t="s">
        <v>108</v>
      </c>
      <c r="C142" s="88">
        <v>1</v>
      </c>
      <c r="D142" s="19">
        <v>227.99236329472669</v>
      </c>
      <c r="E142" s="19">
        <v>277.7201867450122</v>
      </c>
      <c r="F142" s="19">
        <v>-49.727823450285513</v>
      </c>
      <c r="G142" s="19">
        <v>-0.60966799871290456</v>
      </c>
      <c r="H142" s="19">
        <v>11.348532759097852</v>
      </c>
      <c r="I142" s="19">
        <v>255.35036881725918</v>
      </c>
      <c r="J142" s="19">
        <v>300.09000467276525</v>
      </c>
      <c r="K142" s="19">
        <v>82.351115067319455</v>
      </c>
      <c r="L142" s="19">
        <v>115.39264279651871</v>
      </c>
      <c r="M142" s="19">
        <v>440.04773069350568</v>
      </c>
    </row>
    <row r="143" spans="2:13" x14ac:dyDescent="0.2">
      <c r="B143" s="82" t="s">
        <v>109</v>
      </c>
      <c r="C143" s="88">
        <v>1</v>
      </c>
      <c r="D143" s="19">
        <v>226.5964968466343</v>
      </c>
      <c r="E143" s="19">
        <v>275.92712535257607</v>
      </c>
      <c r="F143" s="19">
        <v>-49.330628505941775</v>
      </c>
      <c r="G143" s="19">
        <v>-0.60479834969118484</v>
      </c>
      <c r="H143" s="19">
        <v>11.201128634094731</v>
      </c>
      <c r="I143" s="19">
        <v>253.84786511259782</v>
      </c>
      <c r="J143" s="19">
        <v>298.00638559255435</v>
      </c>
      <c r="K143" s="19">
        <v>82.330931245335179</v>
      </c>
      <c r="L143" s="19">
        <v>113.63936702504864</v>
      </c>
      <c r="M143" s="19">
        <v>438.21488368010353</v>
      </c>
    </row>
    <row r="144" spans="2:13" x14ac:dyDescent="0.2">
      <c r="B144" s="82" t="s">
        <v>110</v>
      </c>
      <c r="C144" s="88">
        <v>1</v>
      </c>
      <c r="D144" s="19">
        <v>233.31521082097063</v>
      </c>
      <c r="E144" s="19">
        <v>224.0181287661722</v>
      </c>
      <c r="F144" s="19">
        <v>9.2970820547984374</v>
      </c>
      <c r="G144" s="19">
        <v>0.11398313895409548</v>
      </c>
      <c r="H144" s="19">
        <v>11.197195979021661</v>
      </c>
      <c r="I144" s="19">
        <v>201.94662043384795</v>
      </c>
      <c r="J144" s="19">
        <v>246.08963709849644</v>
      </c>
      <c r="K144" s="19">
        <v>82.330396299539274</v>
      </c>
      <c r="L144" s="19">
        <v>61.731424904478331</v>
      </c>
      <c r="M144" s="19">
        <v>386.30483262786606</v>
      </c>
    </row>
    <row r="145" spans="2:13" x14ac:dyDescent="0.2">
      <c r="B145" s="82" t="s">
        <v>111</v>
      </c>
      <c r="C145" s="88">
        <v>1</v>
      </c>
      <c r="D145" s="19">
        <v>215.20722620508221</v>
      </c>
      <c r="E145" s="19">
        <v>222.19085363734001</v>
      </c>
      <c r="F145" s="19">
        <v>-6.9836274322578049</v>
      </c>
      <c r="G145" s="19">
        <v>-8.5619958103288166E-2</v>
      </c>
      <c r="H145" s="19">
        <v>11.34726794279362</v>
      </c>
      <c r="I145" s="19">
        <v>199.82352886980763</v>
      </c>
      <c r="J145" s="19">
        <v>244.55817840487239</v>
      </c>
      <c r="K145" s="19">
        <v>82.350940776727768</v>
      </c>
      <c r="L145" s="19">
        <v>59.863653244166443</v>
      </c>
      <c r="M145" s="19">
        <v>384.51805403051355</v>
      </c>
    </row>
    <row r="146" spans="2:13" x14ac:dyDescent="0.2">
      <c r="B146" s="82" t="s">
        <v>112</v>
      </c>
      <c r="C146" s="88">
        <v>1</v>
      </c>
      <c r="D146" s="19">
        <v>233.41454117517861</v>
      </c>
      <c r="E146" s="19">
        <v>257.49267597891219</v>
      </c>
      <c r="F146" s="19">
        <v>-24.078134803733576</v>
      </c>
      <c r="G146" s="19">
        <v>-0.29520029713762791</v>
      </c>
      <c r="H146" s="19">
        <v>10.205492885734502</v>
      </c>
      <c r="I146" s="19">
        <v>237.37597696917979</v>
      </c>
      <c r="J146" s="19">
        <v>277.60937498864462</v>
      </c>
      <c r="K146" s="19">
        <v>82.201393188238299</v>
      </c>
      <c r="L146" s="19">
        <v>95.460258391327471</v>
      </c>
      <c r="M146" s="19">
        <v>419.52509356649693</v>
      </c>
    </row>
    <row r="147" spans="2:13" x14ac:dyDescent="0.2">
      <c r="B147" s="82" t="s">
        <v>113</v>
      </c>
      <c r="C147" s="88">
        <v>1</v>
      </c>
      <c r="D147" s="19">
        <v>297.11769231578774</v>
      </c>
      <c r="E147" s="19">
        <v>268.78155345452137</v>
      </c>
      <c r="F147" s="19">
        <v>28.336138861266363</v>
      </c>
      <c r="G147" s="19">
        <v>0.34740384501385285</v>
      </c>
      <c r="H147" s="19">
        <v>10.696815943130952</v>
      </c>
      <c r="I147" s="19">
        <v>247.69637617795271</v>
      </c>
      <c r="J147" s="19">
        <v>289.86673073109006</v>
      </c>
      <c r="K147" s="19">
        <v>82.263836698562713</v>
      </c>
      <c r="L147" s="19">
        <v>106.62604947450347</v>
      </c>
      <c r="M147" s="19">
        <v>430.93705743453927</v>
      </c>
    </row>
    <row r="148" spans="2:13" x14ac:dyDescent="0.2">
      <c r="B148" s="82" t="s">
        <v>114</v>
      </c>
      <c r="C148" s="88">
        <v>1</v>
      </c>
      <c r="D148" s="19">
        <v>258.46230884332823</v>
      </c>
      <c r="E148" s="19">
        <v>236.4560647821682</v>
      </c>
      <c r="F148" s="19">
        <v>22.006244061160032</v>
      </c>
      <c r="G148" s="19">
        <v>0.26979871317649934</v>
      </c>
      <c r="H148" s="19">
        <v>10.414744375165041</v>
      </c>
      <c r="I148" s="19">
        <v>215.9268967934905</v>
      </c>
      <c r="J148" s="19">
        <v>256.98523277084593</v>
      </c>
      <c r="K148" s="19">
        <v>82.2276343904323</v>
      </c>
      <c r="L148" s="19">
        <v>74.371921484507482</v>
      </c>
      <c r="M148" s="19">
        <v>398.54020807982891</v>
      </c>
    </row>
    <row r="149" spans="2:13" x14ac:dyDescent="0.2">
      <c r="B149" s="82" t="s">
        <v>115</v>
      </c>
      <c r="C149" s="88">
        <v>1</v>
      </c>
      <c r="D149" s="19">
        <v>336.22133222738205</v>
      </c>
      <c r="E149" s="19">
        <v>257.45765002126961</v>
      </c>
      <c r="F149" s="19">
        <v>78.763682206112435</v>
      </c>
      <c r="G149" s="19">
        <v>0.96565047834572126</v>
      </c>
      <c r="H149" s="19">
        <v>10.204601900131097</v>
      </c>
      <c r="I149" s="19">
        <v>237.3427072901811</v>
      </c>
      <c r="J149" s="19">
        <v>277.5725927523581</v>
      </c>
      <c r="K149" s="19">
        <v>82.20128257507136</v>
      </c>
      <c r="L149" s="19">
        <v>95.425450470364808</v>
      </c>
      <c r="M149" s="19">
        <v>419.48984957217442</v>
      </c>
    </row>
    <row r="150" spans="2:13" x14ac:dyDescent="0.2">
      <c r="B150" s="82" t="s">
        <v>116</v>
      </c>
      <c r="C150" s="88">
        <v>1</v>
      </c>
      <c r="D150" s="19">
        <v>364.17453904151307</v>
      </c>
      <c r="E150" s="19">
        <v>245.54881251745792</v>
      </c>
      <c r="F150" s="19">
        <v>118.62572652405515</v>
      </c>
      <c r="G150" s="19">
        <v>1.4543630560884679</v>
      </c>
      <c r="H150" s="19">
        <v>10.141815566819993</v>
      </c>
      <c r="I150" s="19">
        <v>225.55763193909303</v>
      </c>
      <c r="J150" s="19">
        <v>265.53999309582281</v>
      </c>
      <c r="K150" s="19">
        <v>82.193511787962706</v>
      </c>
      <c r="L150" s="19">
        <v>83.531930461463332</v>
      </c>
      <c r="M150" s="19">
        <v>407.5656945734525</v>
      </c>
    </row>
    <row r="151" spans="2:13" x14ac:dyDescent="0.2">
      <c r="B151" s="82" t="s">
        <v>117</v>
      </c>
      <c r="C151" s="88">
        <v>1</v>
      </c>
      <c r="D151" s="19">
        <v>291.1947988284852</v>
      </c>
      <c r="E151" s="19">
        <v>354.47576872463748</v>
      </c>
      <c r="F151" s="19">
        <v>-63.280969896152271</v>
      </c>
      <c r="G151" s="19">
        <v>-0.77583090504189767</v>
      </c>
      <c r="H151" s="19">
        <v>22.133061823977865</v>
      </c>
      <c r="I151" s="19">
        <v>310.84787658244261</v>
      </c>
      <c r="J151" s="19">
        <v>398.10366086683234</v>
      </c>
      <c r="K151" s="19">
        <v>84.51502459770451</v>
      </c>
      <c r="L151" s="19">
        <v>187.88280445843489</v>
      </c>
      <c r="M151" s="19">
        <v>521.06873299084009</v>
      </c>
    </row>
    <row r="152" spans="2:13" x14ac:dyDescent="0.2">
      <c r="B152" s="82" t="s">
        <v>118</v>
      </c>
      <c r="C152" s="88">
        <v>1</v>
      </c>
      <c r="D152" s="19">
        <v>279.62964251219836</v>
      </c>
      <c r="E152" s="19">
        <v>326.43526745614355</v>
      </c>
      <c r="F152" s="19">
        <v>-46.80562494394519</v>
      </c>
      <c r="G152" s="19">
        <v>-0.57384155806879644</v>
      </c>
      <c r="H152" s="19">
        <v>14.144498174675652</v>
      </c>
      <c r="I152" s="19">
        <v>298.5541434761937</v>
      </c>
      <c r="J152" s="19">
        <v>354.3163914360934</v>
      </c>
      <c r="K152" s="19">
        <v>82.782750532100437</v>
      </c>
      <c r="L152" s="19">
        <v>163.25689926778779</v>
      </c>
      <c r="M152" s="19">
        <v>489.61363564449931</v>
      </c>
    </row>
    <row r="153" spans="2:13" x14ac:dyDescent="0.2">
      <c r="B153" s="82" t="s">
        <v>119</v>
      </c>
      <c r="C153" s="88">
        <v>1</v>
      </c>
      <c r="D153" s="19">
        <v>328.56464507221398</v>
      </c>
      <c r="E153" s="19">
        <v>317.78221142180138</v>
      </c>
      <c r="F153" s="19">
        <v>10.782433650412599</v>
      </c>
      <c r="G153" s="19">
        <v>0.13219369537606385</v>
      </c>
      <c r="H153" s="19">
        <v>14.611145426327203</v>
      </c>
      <c r="I153" s="19">
        <v>288.98124923214442</v>
      </c>
      <c r="J153" s="19">
        <v>346.58317361145834</v>
      </c>
      <c r="K153" s="19">
        <v>82.863758831686212</v>
      </c>
      <c r="L153" s="19">
        <v>154.44416259887919</v>
      </c>
      <c r="M153" s="19">
        <v>481.12026024472357</v>
      </c>
    </row>
    <row r="154" spans="2:13" x14ac:dyDescent="0.2">
      <c r="B154" s="82" t="s">
        <v>120</v>
      </c>
      <c r="C154" s="88">
        <v>1</v>
      </c>
      <c r="D154" s="19">
        <v>329.40232818821283</v>
      </c>
      <c r="E154" s="19">
        <v>325.93513670433452</v>
      </c>
      <c r="F154" s="19">
        <v>3.4671914838783096</v>
      </c>
      <c r="G154" s="19">
        <v>4.2508108066378246E-2</v>
      </c>
      <c r="H154" s="19">
        <v>14.166925642517334</v>
      </c>
      <c r="I154" s="19">
        <v>298.00980450973276</v>
      </c>
      <c r="J154" s="19">
        <v>353.86046889893629</v>
      </c>
      <c r="K154" s="19">
        <v>82.786585502768418</v>
      </c>
      <c r="L154" s="19">
        <v>162.7492091602962</v>
      </c>
      <c r="M154" s="19">
        <v>489.12106424837282</v>
      </c>
    </row>
    <row r="155" spans="2:13" x14ac:dyDescent="0.2">
      <c r="B155" s="82" t="s">
        <v>121</v>
      </c>
      <c r="C155" s="88">
        <v>1</v>
      </c>
      <c r="D155" s="19">
        <v>211.37293465463586</v>
      </c>
      <c r="E155" s="19">
        <v>224.0181287661722</v>
      </c>
      <c r="F155" s="19">
        <v>-12.645194111536341</v>
      </c>
      <c r="G155" s="19">
        <v>-0.15503132155027594</v>
      </c>
      <c r="H155" s="19">
        <v>11.197195979021661</v>
      </c>
      <c r="I155" s="19">
        <v>201.94662043384795</v>
      </c>
      <c r="J155" s="19">
        <v>246.08963709849644</v>
      </c>
      <c r="K155" s="19">
        <v>82.330396299539274</v>
      </c>
      <c r="L155" s="19">
        <v>61.731424904478331</v>
      </c>
      <c r="M155" s="19">
        <v>386.30483262786606</v>
      </c>
    </row>
    <row r="156" spans="2:13" x14ac:dyDescent="0.2">
      <c r="B156" s="82" t="s">
        <v>122</v>
      </c>
      <c r="C156" s="88">
        <v>1</v>
      </c>
      <c r="D156" s="19">
        <v>428.35016052755583</v>
      </c>
      <c r="E156" s="19">
        <v>407.71508511829023</v>
      </c>
      <c r="F156" s="19">
        <v>20.635075409265596</v>
      </c>
      <c r="G156" s="19">
        <v>0.25298805085716242</v>
      </c>
      <c r="H156" s="19">
        <v>21.241641767134947</v>
      </c>
      <c r="I156" s="19">
        <v>365.84432799892352</v>
      </c>
      <c r="J156" s="19">
        <v>449.58584223765695</v>
      </c>
      <c r="K156" s="19">
        <v>84.285967408637262</v>
      </c>
      <c r="L156" s="19">
        <v>241.57363011088319</v>
      </c>
      <c r="M156" s="19">
        <v>573.85654012569728</v>
      </c>
    </row>
    <row r="157" spans="2:13" x14ac:dyDescent="0.2">
      <c r="B157" s="82" t="s">
        <v>123</v>
      </c>
      <c r="C157" s="88">
        <v>1</v>
      </c>
      <c r="D157" s="19">
        <v>412.79178442906306</v>
      </c>
      <c r="E157" s="19">
        <v>451.58868835715771</v>
      </c>
      <c r="F157" s="19">
        <v>-38.79690392809465</v>
      </c>
      <c r="G157" s="19">
        <v>-0.47565385196770532</v>
      </c>
      <c r="H157" s="19">
        <v>24.195103508070758</v>
      </c>
      <c r="I157" s="19">
        <v>403.89617411695497</v>
      </c>
      <c r="J157" s="19">
        <v>499.28120259736045</v>
      </c>
      <c r="K157" s="19">
        <v>85.078316807591051</v>
      </c>
      <c r="L157" s="19">
        <v>283.88538282986286</v>
      </c>
      <c r="M157" s="19">
        <v>619.29199388445249</v>
      </c>
    </row>
    <row r="158" spans="2:13" x14ac:dyDescent="0.2">
      <c r="B158" s="82" t="s">
        <v>124</v>
      </c>
      <c r="C158" s="88">
        <v>1</v>
      </c>
      <c r="D158" s="19">
        <v>328.22108302748148</v>
      </c>
      <c r="E158" s="19">
        <v>352.24053286751268</v>
      </c>
      <c r="F158" s="19">
        <v>-24.0194498400312</v>
      </c>
      <c r="G158" s="19">
        <v>-0.29448081371984397</v>
      </c>
      <c r="H158" s="19">
        <v>13.809998386061803</v>
      </c>
      <c r="I158" s="19">
        <v>325.01876279057421</v>
      </c>
      <c r="J158" s="19">
        <v>379.46230294445115</v>
      </c>
      <c r="K158" s="19">
        <v>82.726253465690093</v>
      </c>
      <c r="L158" s="19">
        <v>189.1735296560997</v>
      </c>
      <c r="M158" s="19">
        <v>515.30753607892564</v>
      </c>
    </row>
    <row r="159" spans="2:13" x14ac:dyDescent="0.2">
      <c r="B159" s="82" t="s">
        <v>125</v>
      </c>
      <c r="C159" s="88">
        <v>1</v>
      </c>
      <c r="D159" s="19">
        <v>269.83398933575558</v>
      </c>
      <c r="E159" s="19">
        <v>335.07363710401904</v>
      </c>
      <c r="F159" s="19">
        <v>-65.239647768263467</v>
      </c>
      <c r="G159" s="19">
        <v>-0.79984448809379027</v>
      </c>
      <c r="H159" s="19">
        <v>13.849992741734658</v>
      </c>
      <c r="I159" s="19">
        <v>307.77303159755581</v>
      </c>
      <c r="J159" s="19">
        <v>362.37424261048227</v>
      </c>
      <c r="K159" s="19">
        <v>82.732939365120316</v>
      </c>
      <c r="L159" s="19">
        <v>171.99345488910737</v>
      </c>
      <c r="M159" s="19">
        <v>498.15381931893069</v>
      </c>
    </row>
    <row r="160" spans="2:13" x14ac:dyDescent="0.2">
      <c r="B160" s="82" t="s">
        <v>126</v>
      </c>
      <c r="C160" s="88">
        <v>1</v>
      </c>
      <c r="D160" s="19">
        <v>286.13829190952799</v>
      </c>
      <c r="E160" s="19">
        <v>272.16856691054625</v>
      </c>
      <c r="F160" s="19">
        <v>13.969724998981746</v>
      </c>
      <c r="G160" s="19">
        <v>0.17127020029769538</v>
      </c>
      <c r="H160" s="19">
        <v>10.918673337352676</v>
      </c>
      <c r="I160" s="19">
        <v>250.64607235076429</v>
      </c>
      <c r="J160" s="19">
        <v>293.69106147032818</v>
      </c>
      <c r="K160" s="19">
        <v>82.292978950177698</v>
      </c>
      <c r="L160" s="19">
        <v>109.95561877660376</v>
      </c>
      <c r="M160" s="19">
        <v>434.38151504448876</v>
      </c>
    </row>
    <row r="161" spans="2:13" x14ac:dyDescent="0.2">
      <c r="B161" s="82" t="s">
        <v>127</v>
      </c>
      <c r="C161" s="88">
        <v>1</v>
      </c>
      <c r="D161" s="19">
        <v>100.09976082913568</v>
      </c>
      <c r="E161" s="19">
        <v>233.99023493682932</v>
      </c>
      <c r="F161" s="19">
        <v>-133.89047410769365</v>
      </c>
      <c r="G161" s="19">
        <v>-1.641510360443714</v>
      </c>
      <c r="H161" s="19">
        <v>10.534293526446913</v>
      </c>
      <c r="I161" s="19">
        <v>213.22541597860678</v>
      </c>
      <c r="J161" s="19">
        <v>254.75505389505187</v>
      </c>
      <c r="K161" s="19">
        <v>82.242861678980461</v>
      </c>
      <c r="L161" s="19">
        <v>71.876076157908898</v>
      </c>
      <c r="M161" s="19">
        <v>396.10439371574978</v>
      </c>
    </row>
    <row r="162" spans="2:13" x14ac:dyDescent="0.2">
      <c r="B162" s="82" t="s">
        <v>128</v>
      </c>
      <c r="C162" s="88">
        <v>1</v>
      </c>
      <c r="D162" s="19">
        <v>202.21177781488618</v>
      </c>
      <c r="E162" s="19">
        <v>270.32970228493843</v>
      </c>
      <c r="F162" s="19">
        <v>-68.117924470052259</v>
      </c>
      <c r="G162" s="19">
        <v>-0.8351324431010283</v>
      </c>
      <c r="H162" s="19">
        <v>10.794242026691832</v>
      </c>
      <c r="I162" s="19">
        <v>249.05248223095225</v>
      </c>
      <c r="J162" s="19">
        <v>291.60692233892462</v>
      </c>
      <c r="K162" s="19">
        <v>82.276561777807487</v>
      </c>
      <c r="L162" s="19">
        <v>108.14911508827356</v>
      </c>
      <c r="M162" s="19">
        <v>432.51028948160331</v>
      </c>
    </row>
    <row r="163" spans="2:13" x14ac:dyDescent="0.2">
      <c r="B163" s="82" t="s">
        <v>129</v>
      </c>
      <c r="C163" s="88">
        <v>1</v>
      </c>
      <c r="D163" s="19">
        <v>277.05184352904394</v>
      </c>
      <c r="E163" s="19">
        <v>405.83869268092252</v>
      </c>
      <c r="F163" s="19">
        <v>-128.78684915187858</v>
      </c>
      <c r="G163" s="19">
        <v>-1.5789394173155942</v>
      </c>
      <c r="H163" s="19">
        <v>21.195429754014988</v>
      </c>
      <c r="I163" s="19">
        <v>364.0590270128925</v>
      </c>
      <c r="J163" s="19">
        <v>447.61835834895254</v>
      </c>
      <c r="K163" s="19">
        <v>84.274332981661487</v>
      </c>
      <c r="L163" s="19">
        <v>239.72017103579822</v>
      </c>
      <c r="M163" s="19">
        <v>571.95721432604682</v>
      </c>
    </row>
    <row r="164" spans="2:13" x14ac:dyDescent="0.2">
      <c r="B164" s="82" t="s">
        <v>130</v>
      </c>
      <c r="C164" s="88">
        <v>1</v>
      </c>
      <c r="D164" s="19">
        <v>432.8902525837712</v>
      </c>
      <c r="E164" s="19">
        <v>509.18893331988784</v>
      </c>
      <c r="F164" s="19">
        <v>-76.298680736116637</v>
      </c>
      <c r="G164" s="19">
        <v>-0.93542931826339559</v>
      </c>
      <c r="H164" s="19">
        <v>23.707501769472312</v>
      </c>
      <c r="I164" s="19">
        <v>462.45756201730046</v>
      </c>
      <c r="J164" s="19">
        <v>555.92030462247521</v>
      </c>
      <c r="K164" s="19">
        <v>84.940935933130064</v>
      </c>
      <c r="L164" s="19">
        <v>341.75642801088412</v>
      </c>
      <c r="M164" s="19">
        <v>676.62143862889161</v>
      </c>
    </row>
    <row r="165" spans="2:13" x14ac:dyDescent="0.2">
      <c r="B165" s="82" t="s">
        <v>131</v>
      </c>
      <c r="C165" s="88">
        <v>1</v>
      </c>
      <c r="D165" s="19">
        <v>427.7926261350546</v>
      </c>
      <c r="E165" s="19">
        <v>432.5022166747334</v>
      </c>
      <c r="F165" s="19">
        <v>-4.7095905396787998</v>
      </c>
      <c r="G165" s="19">
        <v>-5.7740042492584027E-2</v>
      </c>
      <c r="H165" s="19">
        <v>25.369703705907071</v>
      </c>
      <c r="I165" s="19">
        <v>382.49437294469544</v>
      </c>
      <c r="J165" s="19">
        <v>482.51006040477137</v>
      </c>
      <c r="K165" s="19">
        <v>85.419780046380865</v>
      </c>
      <c r="L165" s="19">
        <v>264.12583114292204</v>
      </c>
      <c r="M165" s="19">
        <v>600.87860220654477</v>
      </c>
    </row>
    <row r="166" spans="2:13" x14ac:dyDescent="0.2">
      <c r="B166" s="82" t="s">
        <v>132</v>
      </c>
      <c r="C166" s="88">
        <v>1</v>
      </c>
      <c r="D166" s="19">
        <v>241.04674393023117</v>
      </c>
      <c r="E166" s="19">
        <v>363.64499606113526</v>
      </c>
      <c r="F166" s="19">
        <v>-122.59825213090409</v>
      </c>
      <c r="G166" s="19">
        <v>-1.5030666101256687</v>
      </c>
      <c r="H166" s="19">
        <v>14.185157551671464</v>
      </c>
      <c r="I166" s="19">
        <v>335.68372578564578</v>
      </c>
      <c r="J166" s="19">
        <v>391.60626633662474</v>
      </c>
      <c r="K166" s="19">
        <v>82.789707402625325</v>
      </c>
      <c r="L166" s="19">
        <v>200.45291474084496</v>
      </c>
      <c r="M166" s="19">
        <v>526.83707738142562</v>
      </c>
    </row>
    <row r="167" spans="2:13" x14ac:dyDescent="0.2">
      <c r="B167" s="82" t="s">
        <v>133</v>
      </c>
      <c r="C167" s="88">
        <v>1</v>
      </c>
      <c r="D167" s="19">
        <v>556.55004166698996</v>
      </c>
      <c r="E167" s="19">
        <v>508.52209227894707</v>
      </c>
      <c r="F167" s="19">
        <v>48.027949388042884</v>
      </c>
      <c r="G167" s="19">
        <v>0.58882737578422317</v>
      </c>
      <c r="H167" s="19">
        <v>23.685580027373181</v>
      </c>
      <c r="I167" s="19">
        <v>461.83393232269196</v>
      </c>
      <c r="J167" s="19">
        <v>555.21025223520212</v>
      </c>
      <c r="K167" s="19">
        <v>84.934820057969574</v>
      </c>
      <c r="L167" s="19">
        <v>341.1016423621877</v>
      </c>
      <c r="M167" s="19">
        <v>675.94254219570644</v>
      </c>
    </row>
    <row r="168" spans="2:13" x14ac:dyDescent="0.2">
      <c r="B168" s="82" t="s">
        <v>134</v>
      </c>
      <c r="C168" s="88">
        <v>1</v>
      </c>
      <c r="D168" s="19">
        <v>309.99966629109912</v>
      </c>
      <c r="E168" s="19">
        <v>375.11466147985453</v>
      </c>
      <c r="F168" s="19">
        <v>-65.114995188755415</v>
      </c>
      <c r="G168" s="19">
        <v>-0.79831623522828832</v>
      </c>
      <c r="H168" s="19">
        <v>14.860335080992392</v>
      </c>
      <c r="I168" s="19">
        <v>345.82250564228997</v>
      </c>
      <c r="J168" s="19">
        <v>404.4068173174191</v>
      </c>
      <c r="K168" s="19">
        <v>82.908060619977988</v>
      </c>
      <c r="L168" s="19">
        <v>211.68928657179006</v>
      </c>
      <c r="M168" s="19">
        <v>538.54003638791903</v>
      </c>
    </row>
    <row r="169" spans="2:13" x14ac:dyDescent="0.2">
      <c r="B169" s="82" t="s">
        <v>135</v>
      </c>
      <c r="C169" s="88">
        <v>1</v>
      </c>
      <c r="D169" s="19">
        <v>409.73567792980032</v>
      </c>
      <c r="E169" s="19">
        <v>340.85808599012256</v>
      </c>
      <c r="F169" s="19">
        <v>68.877591939677757</v>
      </c>
      <c r="G169" s="19">
        <v>0.84444604087706809</v>
      </c>
      <c r="H169" s="19">
        <v>13.754229412844401</v>
      </c>
      <c r="I169" s="19">
        <v>313.74624569911975</v>
      </c>
      <c r="J169" s="19">
        <v>367.96992628112537</v>
      </c>
      <c r="K169" s="19">
        <v>82.716961886832649</v>
      </c>
      <c r="L169" s="19">
        <v>177.80939800339235</v>
      </c>
      <c r="M169" s="19">
        <v>503.90677397685278</v>
      </c>
    </row>
    <row r="170" spans="2:13" x14ac:dyDescent="0.2">
      <c r="B170" s="82" t="s">
        <v>136</v>
      </c>
      <c r="C170" s="88">
        <v>1</v>
      </c>
      <c r="D170" s="19">
        <v>347.35825789398893</v>
      </c>
      <c r="E170" s="19">
        <v>348.34914504350581</v>
      </c>
      <c r="F170" s="19">
        <v>-0.99088714951687962</v>
      </c>
      <c r="G170" s="19">
        <v>-1.214837375700227E-2</v>
      </c>
      <c r="H170" s="19">
        <v>13.754460079300726</v>
      </c>
      <c r="I170" s="19">
        <v>321.2368500711147</v>
      </c>
      <c r="J170" s="19">
        <v>375.46144001589693</v>
      </c>
      <c r="K170" s="19">
        <v>82.717000242511517</v>
      </c>
      <c r="L170" s="19">
        <v>185.30038145144661</v>
      </c>
      <c r="M170" s="19">
        <v>511.39790863556505</v>
      </c>
    </row>
    <row r="171" spans="2:13" x14ac:dyDescent="0.2">
      <c r="B171" s="82" t="s">
        <v>137</v>
      </c>
      <c r="C171" s="88">
        <v>1</v>
      </c>
      <c r="D171" s="19">
        <v>305.04944445264965</v>
      </c>
      <c r="E171" s="19">
        <v>253.25453088527937</v>
      </c>
      <c r="F171" s="19">
        <v>51.794913567370287</v>
      </c>
      <c r="G171" s="19">
        <v>0.63501072653412516</v>
      </c>
      <c r="H171" s="19">
        <v>10.127488935690259</v>
      </c>
      <c r="I171" s="19">
        <v>233.29159044479781</v>
      </c>
      <c r="J171" s="19">
        <v>273.21747132576093</v>
      </c>
      <c r="K171" s="19">
        <v>82.191745261851565</v>
      </c>
      <c r="L171" s="19">
        <v>91.241130941757802</v>
      </c>
      <c r="M171" s="19">
        <v>415.2679308288009</v>
      </c>
    </row>
    <row r="172" spans="2:13" x14ac:dyDescent="0.2">
      <c r="B172" s="82" t="s">
        <v>138</v>
      </c>
      <c r="C172" s="88">
        <v>1</v>
      </c>
      <c r="D172" s="19">
        <v>219.65535217099114</v>
      </c>
      <c r="E172" s="19">
        <v>256.14417528043651</v>
      </c>
      <c r="F172" s="19">
        <v>-36.488823109445377</v>
      </c>
      <c r="G172" s="19">
        <v>-0.44735655448030714</v>
      </c>
      <c r="H172" s="19">
        <v>10.174136010637891</v>
      </c>
      <c r="I172" s="19">
        <v>236.08928581045558</v>
      </c>
      <c r="J172" s="19">
        <v>276.19906475041745</v>
      </c>
      <c r="K172" s="19">
        <v>82.197506048599379</v>
      </c>
      <c r="L172" s="19">
        <v>94.119419882125783</v>
      </c>
      <c r="M172" s="19">
        <v>418.16893067874724</v>
      </c>
    </row>
    <row r="173" spans="2:13" x14ac:dyDescent="0.2">
      <c r="B173" s="82" t="s">
        <v>139</v>
      </c>
      <c r="C173" s="88">
        <v>1</v>
      </c>
      <c r="D173" s="19">
        <v>239.05316731393944</v>
      </c>
      <c r="E173" s="19">
        <v>270.3034328167065</v>
      </c>
      <c r="F173" s="19">
        <v>-31.250265502767064</v>
      </c>
      <c r="G173" s="19">
        <v>-0.38313132380237985</v>
      </c>
      <c r="H173" s="19">
        <v>10.792532329045752</v>
      </c>
      <c r="I173" s="19">
        <v>249.02958285697534</v>
      </c>
      <c r="J173" s="19">
        <v>291.5772827764377</v>
      </c>
      <c r="K173" s="19">
        <v>82.276337492137245</v>
      </c>
      <c r="L173" s="19">
        <v>108.12328772385484</v>
      </c>
      <c r="M173" s="19">
        <v>432.48357790955816</v>
      </c>
    </row>
    <row r="174" spans="2:13" x14ac:dyDescent="0.2">
      <c r="B174" s="82" t="s">
        <v>140</v>
      </c>
      <c r="C174" s="88">
        <v>1</v>
      </c>
      <c r="D174" s="19">
        <v>249.14047552741056</v>
      </c>
      <c r="E174" s="19">
        <v>286.54323431748969</v>
      </c>
      <c r="F174" s="19">
        <v>-37.402758790079133</v>
      </c>
      <c r="G174" s="19">
        <v>-0.45856149567226068</v>
      </c>
      <c r="H174" s="19">
        <v>12.180944045078057</v>
      </c>
      <c r="I174" s="19">
        <v>262.53259732495883</v>
      </c>
      <c r="J174" s="19">
        <v>310.55387131002055</v>
      </c>
      <c r="K174" s="19">
        <v>82.469948192513698</v>
      </c>
      <c r="L174" s="19">
        <v>123.98145080421634</v>
      </c>
      <c r="M174" s="19">
        <v>449.10501783076302</v>
      </c>
    </row>
    <row r="175" spans="2:13" x14ac:dyDescent="0.2">
      <c r="B175" s="82" t="s">
        <v>141</v>
      </c>
      <c r="C175" s="88">
        <v>1</v>
      </c>
      <c r="D175" s="19">
        <v>263.47531165786268</v>
      </c>
      <c r="E175" s="19">
        <v>286.54323431748969</v>
      </c>
      <c r="F175" s="19">
        <v>-23.067922659627015</v>
      </c>
      <c r="G175" s="19">
        <v>-0.28281499704926494</v>
      </c>
      <c r="H175" s="19">
        <v>12.180944045078057</v>
      </c>
      <c r="I175" s="19">
        <v>262.53259732495883</v>
      </c>
      <c r="J175" s="19">
        <v>310.55387131002055</v>
      </c>
      <c r="K175" s="19">
        <v>82.469948192513698</v>
      </c>
      <c r="L175" s="19">
        <v>123.98145080421634</v>
      </c>
      <c r="M175" s="19">
        <v>449.10501783076302</v>
      </c>
    </row>
    <row r="176" spans="2:13" x14ac:dyDescent="0.2">
      <c r="B176" s="82" t="s">
        <v>142</v>
      </c>
      <c r="C176" s="88">
        <v>1</v>
      </c>
      <c r="D176" s="19">
        <v>666.72935151489276</v>
      </c>
      <c r="E176" s="19">
        <v>314.74616361422341</v>
      </c>
      <c r="F176" s="19">
        <v>351.98318790066935</v>
      </c>
      <c r="G176" s="19">
        <v>4.3153484479875672</v>
      </c>
      <c r="H176" s="19">
        <v>15.71611991272229</v>
      </c>
      <c r="I176" s="19">
        <v>283.76711562262392</v>
      </c>
      <c r="J176" s="19">
        <v>345.72521160582289</v>
      </c>
      <c r="K176" s="19">
        <v>83.065717249402226</v>
      </c>
      <c r="L176" s="19">
        <v>151.0100216519337</v>
      </c>
      <c r="M176" s="19">
        <v>478.48230557651311</v>
      </c>
    </row>
    <row r="177" spans="2:13" x14ac:dyDescent="0.2">
      <c r="B177" s="82" t="s">
        <v>143</v>
      </c>
      <c r="C177" s="88">
        <v>1</v>
      </c>
      <c r="D177" s="19">
        <v>711.8649399072799</v>
      </c>
      <c r="E177" s="19">
        <v>322.10512465462591</v>
      </c>
      <c r="F177" s="19">
        <v>389.75981525265399</v>
      </c>
      <c r="G177" s="19">
        <v>4.7784936089422319</v>
      </c>
      <c r="H177" s="19">
        <v>16.785556958867399</v>
      </c>
      <c r="I177" s="19">
        <v>289.01804097988656</v>
      </c>
      <c r="J177" s="19">
        <v>355.19220832936526</v>
      </c>
      <c r="K177" s="19">
        <v>83.274677300281112</v>
      </c>
      <c r="L177" s="19">
        <v>157.95708818653875</v>
      </c>
      <c r="M177" s="19">
        <v>486.2531611227131</v>
      </c>
    </row>
    <row r="178" spans="2:13" x14ac:dyDescent="0.2">
      <c r="B178" s="82" t="s">
        <v>144</v>
      </c>
      <c r="C178" s="88">
        <v>1</v>
      </c>
      <c r="D178" s="19">
        <v>328.15780403353938</v>
      </c>
      <c r="E178" s="19">
        <v>254.60303158375507</v>
      </c>
      <c r="F178" s="19">
        <v>73.554772449784309</v>
      </c>
      <c r="G178" s="19">
        <v>0.9017887332244704</v>
      </c>
      <c r="H178" s="19">
        <v>10.145752660333962</v>
      </c>
      <c r="I178" s="19">
        <v>234.60409034884177</v>
      </c>
      <c r="J178" s="19">
        <v>274.6019728186684</v>
      </c>
      <c r="K178" s="19">
        <v>82.193997676784434</v>
      </c>
      <c r="L178" s="19">
        <v>92.585191761262735</v>
      </c>
      <c r="M178" s="19">
        <v>416.62087140624737</v>
      </c>
    </row>
    <row r="179" spans="2:13" x14ac:dyDescent="0.2">
      <c r="B179" s="82" t="s">
        <v>145</v>
      </c>
      <c r="C179" s="88">
        <v>1</v>
      </c>
      <c r="D179" s="19">
        <v>144.59522043429578</v>
      </c>
      <c r="E179" s="19">
        <v>277.00215391982471</v>
      </c>
      <c r="F179" s="19">
        <v>-132.40693348552892</v>
      </c>
      <c r="G179" s="19">
        <v>-1.6233220067340712</v>
      </c>
      <c r="H179" s="19">
        <v>11.288556632645021</v>
      </c>
      <c r="I179" s="19">
        <v>254.75055876652561</v>
      </c>
      <c r="J179" s="19">
        <v>299.2537490731238</v>
      </c>
      <c r="K179" s="19">
        <v>82.342871384807836</v>
      </c>
      <c r="L179" s="19">
        <v>114.69085962058136</v>
      </c>
      <c r="M179" s="19">
        <v>439.31344821906805</v>
      </c>
    </row>
    <row r="180" spans="2:13" x14ac:dyDescent="0.2">
      <c r="B180" s="82" t="s">
        <v>146</v>
      </c>
      <c r="C180" s="88">
        <v>1</v>
      </c>
      <c r="D180" s="19">
        <v>266.12956722271895</v>
      </c>
      <c r="E180" s="19">
        <v>220.53486512746809</v>
      </c>
      <c r="F180" s="19">
        <v>45.594702095250852</v>
      </c>
      <c r="G180" s="19">
        <v>0.55899552503263772</v>
      </c>
      <c r="H180" s="19">
        <v>11.490238037535059</v>
      </c>
      <c r="I180" s="19">
        <v>197.88572287247985</v>
      </c>
      <c r="J180" s="19">
        <v>243.18400738245634</v>
      </c>
      <c r="K180" s="19">
        <v>82.370762575113929</v>
      </c>
      <c r="L180" s="19">
        <v>58.168592721170739</v>
      </c>
      <c r="M180" s="19">
        <v>382.90113753376545</v>
      </c>
    </row>
    <row r="181" spans="2:13" x14ac:dyDescent="0.2">
      <c r="B181" s="82" t="s">
        <v>147</v>
      </c>
      <c r="C181" s="88">
        <v>1</v>
      </c>
      <c r="D181" s="19">
        <v>277.18746772270498</v>
      </c>
      <c r="E181" s="19">
        <v>286.56424989207517</v>
      </c>
      <c r="F181" s="19">
        <v>-9.3767821693701876</v>
      </c>
      <c r="G181" s="19">
        <v>-0.11496027018520046</v>
      </c>
      <c r="H181" s="19">
        <v>12.18312193665229</v>
      </c>
      <c r="I181" s="19">
        <v>262.54931991832672</v>
      </c>
      <c r="J181" s="19">
        <v>310.57917986582362</v>
      </c>
      <c r="K181" s="19">
        <v>82.470269898733264</v>
      </c>
      <c r="L181" s="19">
        <v>124.00183224312008</v>
      </c>
      <c r="M181" s="19">
        <v>449.12666754103026</v>
      </c>
    </row>
    <row r="182" spans="2:13" x14ac:dyDescent="0.2">
      <c r="B182" s="82" t="s">
        <v>148</v>
      </c>
      <c r="C182" s="88">
        <v>1</v>
      </c>
      <c r="D182" s="19">
        <v>153.97779967160201</v>
      </c>
      <c r="E182" s="19">
        <v>216.92757274996404</v>
      </c>
      <c r="F182" s="19">
        <v>-62.949773078362028</v>
      </c>
      <c r="G182" s="19">
        <v>-0.77177039953266047</v>
      </c>
      <c r="H182" s="19">
        <v>11.823400148167035</v>
      </c>
      <c r="I182" s="19">
        <v>193.62171337449269</v>
      </c>
      <c r="J182" s="19">
        <v>240.2334321254354</v>
      </c>
      <c r="K182" s="19">
        <v>82.41789701339296</v>
      </c>
      <c r="L182" s="19">
        <v>54.468390641169378</v>
      </c>
      <c r="M182" s="19">
        <v>379.38675485875871</v>
      </c>
    </row>
    <row r="183" spans="2:13" x14ac:dyDescent="0.2">
      <c r="B183" s="82" t="s">
        <v>149</v>
      </c>
      <c r="C183" s="88">
        <v>1</v>
      </c>
      <c r="D183" s="19">
        <v>232.91486209197791</v>
      </c>
      <c r="E183" s="19">
        <v>216.92757274996404</v>
      </c>
      <c r="F183" s="19">
        <v>15.987289342013867</v>
      </c>
      <c r="G183" s="19">
        <v>0.19600573726565909</v>
      </c>
      <c r="H183" s="19">
        <v>11.823400148167035</v>
      </c>
      <c r="I183" s="19">
        <v>193.62171337449269</v>
      </c>
      <c r="J183" s="19">
        <v>240.2334321254354</v>
      </c>
      <c r="K183" s="19">
        <v>82.41789701339296</v>
      </c>
      <c r="L183" s="19">
        <v>54.468390641169378</v>
      </c>
      <c r="M183" s="19">
        <v>379.38675485875871</v>
      </c>
    </row>
    <row r="184" spans="2:13" x14ac:dyDescent="0.2">
      <c r="B184" s="82" t="s">
        <v>150</v>
      </c>
      <c r="C184" s="88">
        <v>1</v>
      </c>
      <c r="D184" s="19">
        <v>308.27675199977176</v>
      </c>
      <c r="E184" s="19">
        <v>382.4124846190719</v>
      </c>
      <c r="F184" s="19">
        <v>-74.135732619300143</v>
      </c>
      <c r="G184" s="19">
        <v>-0.90891136195232392</v>
      </c>
      <c r="H184" s="19">
        <v>21.099879304424533</v>
      </c>
      <c r="I184" s="19">
        <v>340.82116454651458</v>
      </c>
      <c r="J184" s="19">
        <v>424.00380469162923</v>
      </c>
      <c r="K184" s="19">
        <v>84.250352306134928</v>
      </c>
      <c r="L184" s="19">
        <v>216.34123281549461</v>
      </c>
      <c r="M184" s="19">
        <v>548.48373642264914</v>
      </c>
    </row>
    <row r="185" spans="2:13" x14ac:dyDescent="0.2">
      <c r="B185" s="82" t="s">
        <v>151</v>
      </c>
      <c r="C185" s="88">
        <v>1</v>
      </c>
      <c r="D185" s="19">
        <v>272.20570082094849</v>
      </c>
      <c r="E185" s="19">
        <v>308.12982787470236</v>
      </c>
      <c r="F185" s="19">
        <v>-35.924127053753864</v>
      </c>
      <c r="G185" s="19">
        <v>-0.44043332538505625</v>
      </c>
      <c r="H185" s="19">
        <v>15.314950693256385</v>
      </c>
      <c r="I185" s="19">
        <v>277.94155016047432</v>
      </c>
      <c r="J185" s="19">
        <v>338.31810558893039</v>
      </c>
      <c r="K185" s="19">
        <v>82.990750519461173</v>
      </c>
      <c r="L185" s="19">
        <v>144.54145762308386</v>
      </c>
      <c r="M185" s="19">
        <v>471.71819812632089</v>
      </c>
    </row>
    <row r="186" spans="2:13" x14ac:dyDescent="0.2">
      <c r="B186" s="82" t="s">
        <v>152</v>
      </c>
      <c r="C186" s="88">
        <v>1</v>
      </c>
      <c r="D186" s="19">
        <v>355.87124573559618</v>
      </c>
      <c r="E186" s="19">
        <v>315.58057760242383</v>
      </c>
      <c r="F186" s="19">
        <v>40.290668133172346</v>
      </c>
      <c r="G186" s="19">
        <v>0.49396754780780472</v>
      </c>
      <c r="H186" s="19">
        <v>14.755471871571592</v>
      </c>
      <c r="I186" s="19">
        <v>286.49512433618355</v>
      </c>
      <c r="J186" s="19">
        <v>344.66603086866411</v>
      </c>
      <c r="K186" s="19">
        <v>82.889329272224856</v>
      </c>
      <c r="L186" s="19">
        <v>152.19212525057642</v>
      </c>
      <c r="M186" s="19">
        <v>478.96902995427126</v>
      </c>
    </row>
    <row r="187" spans="2:13" x14ac:dyDescent="0.2">
      <c r="B187" s="82" t="s">
        <v>153</v>
      </c>
      <c r="C187" s="88">
        <v>1</v>
      </c>
      <c r="D187" s="19">
        <v>337.17576313998126</v>
      </c>
      <c r="E187" s="19">
        <v>318.39656444181236</v>
      </c>
      <c r="F187" s="19">
        <v>18.779198698168898</v>
      </c>
      <c r="G187" s="19">
        <v>0.23023482013425783</v>
      </c>
      <c r="H187" s="19">
        <v>14.57266413498518</v>
      </c>
      <c r="I187" s="19">
        <v>289.67145518391487</v>
      </c>
      <c r="J187" s="19">
        <v>347.12167369970985</v>
      </c>
      <c r="K187" s="19">
        <v>82.856982186401495</v>
      </c>
      <c r="L187" s="19">
        <v>155.07187349733999</v>
      </c>
      <c r="M187" s="19">
        <v>481.72125538628472</v>
      </c>
    </row>
    <row r="188" spans="2:13" x14ac:dyDescent="0.2">
      <c r="B188" s="82" t="s">
        <v>154</v>
      </c>
      <c r="C188" s="88">
        <v>1</v>
      </c>
      <c r="D188" s="19">
        <v>361.36155202758158</v>
      </c>
      <c r="E188" s="19">
        <v>338.08382866009998</v>
      </c>
      <c r="F188" s="19">
        <v>23.277723367481599</v>
      </c>
      <c r="G188" s="19">
        <v>0.28538717432973909</v>
      </c>
      <c r="H188" s="19">
        <v>23.262441622835759</v>
      </c>
      <c r="I188" s="19">
        <v>292.22974384542243</v>
      </c>
      <c r="J188" s="19">
        <v>383.93791347477753</v>
      </c>
      <c r="K188" s="19">
        <v>84.817793812987219</v>
      </c>
      <c r="L188" s="19">
        <v>170.89405665110147</v>
      </c>
      <c r="M188" s="19">
        <v>505.27360066909853</v>
      </c>
    </row>
    <row r="189" spans="2:13" x14ac:dyDescent="0.2">
      <c r="B189" s="82" t="s">
        <v>155</v>
      </c>
      <c r="C189" s="88">
        <v>1</v>
      </c>
      <c r="D189" s="19">
        <v>1041.2002563709802</v>
      </c>
      <c r="E189" s="19">
        <v>495.1146653110535</v>
      </c>
      <c r="F189" s="19">
        <v>546.08559105992674</v>
      </c>
      <c r="G189" s="19">
        <v>6.6950629713424066</v>
      </c>
      <c r="H189" s="19">
        <v>23.380029126794373</v>
      </c>
      <c r="I189" s="19">
        <v>449.02879625519074</v>
      </c>
      <c r="J189" s="19">
        <v>541.20053436691626</v>
      </c>
      <c r="K189" s="19">
        <v>84.850119145563525</v>
      </c>
      <c r="L189" s="19">
        <v>327.8611747738949</v>
      </c>
      <c r="M189" s="19">
        <v>662.36815584821215</v>
      </c>
    </row>
    <row r="190" spans="2:13" x14ac:dyDescent="0.2">
      <c r="B190" s="82" t="s">
        <v>156</v>
      </c>
      <c r="C190" s="88">
        <v>1</v>
      </c>
      <c r="D190" s="19">
        <v>753.38798724890694</v>
      </c>
      <c r="E190" s="19">
        <v>361.70723451196096</v>
      </c>
      <c r="F190" s="19">
        <v>391.68075273694598</v>
      </c>
      <c r="G190" s="19">
        <v>4.8020444911334002</v>
      </c>
      <c r="H190" s="19">
        <v>14.099699019545762</v>
      </c>
      <c r="I190" s="19">
        <v>333.91441700870251</v>
      </c>
      <c r="J190" s="19">
        <v>389.50005201521941</v>
      </c>
      <c r="K190" s="19">
        <v>82.775107789047013</v>
      </c>
      <c r="L190" s="19">
        <v>198.54393142269799</v>
      </c>
      <c r="M190" s="19">
        <v>524.87053760122399</v>
      </c>
    </row>
    <row r="191" spans="2:13" x14ac:dyDescent="0.2">
      <c r="B191" s="82" t="s">
        <v>157</v>
      </c>
      <c r="C191" s="88">
        <v>1</v>
      </c>
      <c r="D191" s="19">
        <v>192.07759771029299</v>
      </c>
      <c r="E191" s="19">
        <v>323.35995358380666</v>
      </c>
      <c r="F191" s="19">
        <v>-131.28235587351367</v>
      </c>
      <c r="G191" s="19">
        <v>-1.6095345747785963</v>
      </c>
      <c r="H191" s="19">
        <v>14.291406394994658</v>
      </c>
      <c r="I191" s="19">
        <v>295.18924942548603</v>
      </c>
      <c r="J191" s="19">
        <v>351.53065774212729</v>
      </c>
      <c r="K191" s="19">
        <v>82.807978201339182</v>
      </c>
      <c r="L191" s="19">
        <v>160.131857524933</v>
      </c>
      <c r="M191" s="19">
        <v>486.58804964268029</v>
      </c>
    </row>
    <row r="192" spans="2:13" x14ac:dyDescent="0.2">
      <c r="B192" s="82" t="s">
        <v>158</v>
      </c>
      <c r="C192" s="88">
        <v>1</v>
      </c>
      <c r="D192" s="19">
        <v>390.64287641209955</v>
      </c>
      <c r="E192" s="19">
        <v>357.98129304662729</v>
      </c>
      <c r="F192" s="19">
        <v>32.661583365472268</v>
      </c>
      <c r="G192" s="19">
        <v>0.40043421938886092</v>
      </c>
      <c r="H192" s="19">
        <v>13.95999717368449</v>
      </c>
      <c r="I192" s="19">
        <v>330.46385077666343</v>
      </c>
      <c r="J192" s="19">
        <v>385.49873531659114</v>
      </c>
      <c r="K192" s="19">
        <v>82.751425837479388</v>
      </c>
      <c r="L192" s="19">
        <v>194.86467096503176</v>
      </c>
      <c r="M192" s="19">
        <v>521.09791512822278</v>
      </c>
    </row>
    <row r="193" spans="2:13" x14ac:dyDescent="0.2">
      <c r="B193" s="82" t="s">
        <v>159</v>
      </c>
      <c r="C193" s="88">
        <v>1</v>
      </c>
      <c r="D193" s="19">
        <v>256.29154906337163</v>
      </c>
      <c r="E193" s="19">
        <v>246.94985221019039</v>
      </c>
      <c r="F193" s="19">
        <v>9.3416968531812472</v>
      </c>
      <c r="G193" s="19">
        <v>0.11453012076338823</v>
      </c>
      <c r="H193" s="19">
        <v>10.124178487510386</v>
      </c>
      <c r="I193" s="19">
        <v>226.99343720560569</v>
      </c>
      <c r="J193" s="19">
        <v>266.90626721477508</v>
      </c>
      <c r="K193" s="19">
        <v>82.191337421248605</v>
      </c>
      <c r="L193" s="19">
        <v>84.937256187336402</v>
      </c>
      <c r="M193" s="19">
        <v>408.96244823304437</v>
      </c>
    </row>
    <row r="194" spans="2:13" x14ac:dyDescent="0.2">
      <c r="B194" s="82" t="s">
        <v>160</v>
      </c>
      <c r="C194" s="88">
        <v>1</v>
      </c>
      <c r="D194" s="19">
        <v>184.67931669463792</v>
      </c>
      <c r="E194" s="19">
        <v>190.06764013044074</v>
      </c>
      <c r="F194" s="19">
        <v>-5.3883234358028176</v>
      </c>
      <c r="G194" s="19">
        <v>-6.606137444981787E-2</v>
      </c>
      <c r="H194" s="19">
        <v>15.028327314362294</v>
      </c>
      <c r="I194" s="19">
        <v>160.44434406941878</v>
      </c>
      <c r="J194" s="19">
        <v>219.6909361914627</v>
      </c>
      <c r="K194" s="19">
        <v>82.938336002805002</v>
      </c>
      <c r="L194" s="19">
        <v>26.582587481129025</v>
      </c>
      <c r="M194" s="19">
        <v>353.55269277975242</v>
      </c>
    </row>
    <row r="195" spans="2:13" x14ac:dyDescent="0.2">
      <c r="B195" s="82" t="s">
        <v>161</v>
      </c>
      <c r="C195" s="88">
        <v>1</v>
      </c>
      <c r="D195" s="19">
        <v>259.95286757158794</v>
      </c>
      <c r="E195" s="19">
        <v>258.81153932861343</v>
      </c>
      <c r="F195" s="19">
        <v>1.1413282429745095</v>
      </c>
      <c r="G195" s="19">
        <v>1.39927963359271E-2</v>
      </c>
      <c r="H195" s="19">
        <v>10.241992286889493</v>
      </c>
      <c r="I195" s="19">
        <v>238.62289401748319</v>
      </c>
      <c r="J195" s="19">
        <v>279.00018463974368</v>
      </c>
      <c r="K195" s="19">
        <v>82.205932651185677</v>
      </c>
      <c r="L195" s="19">
        <v>96.770173715607427</v>
      </c>
      <c r="M195" s="19">
        <v>420.85290494161944</v>
      </c>
    </row>
    <row r="196" spans="2:13" x14ac:dyDescent="0.2">
      <c r="B196" s="82" t="s">
        <v>162</v>
      </c>
      <c r="C196" s="88">
        <v>1</v>
      </c>
      <c r="D196" s="19">
        <v>325.84191908072341</v>
      </c>
      <c r="E196" s="19">
        <v>272.43126188182998</v>
      </c>
      <c r="F196" s="19">
        <v>53.410657198893432</v>
      </c>
      <c r="G196" s="19">
        <v>0.65481990212067864</v>
      </c>
      <c r="H196" s="19">
        <v>10.937204112339691</v>
      </c>
      <c r="I196" s="19">
        <v>250.87224012762394</v>
      </c>
      <c r="J196" s="19">
        <v>293.990283636036</v>
      </c>
      <c r="K196" s="19">
        <v>82.29543967220512</v>
      </c>
      <c r="L196" s="19">
        <v>110.21346326149487</v>
      </c>
      <c r="M196" s="19">
        <v>434.64906050216507</v>
      </c>
    </row>
    <row r="197" spans="2:13" x14ac:dyDescent="0.2">
      <c r="B197" s="82" t="s">
        <v>163</v>
      </c>
      <c r="C197" s="88">
        <v>1</v>
      </c>
      <c r="D197" s="19">
        <v>291.77268941607758</v>
      </c>
      <c r="E197" s="19">
        <v>274.34893496992652</v>
      </c>
      <c r="F197" s="19">
        <v>17.423754446151065</v>
      </c>
      <c r="G197" s="19">
        <v>0.21361694050152524</v>
      </c>
      <c r="H197" s="19">
        <v>11.078049533523375</v>
      </c>
      <c r="I197" s="19">
        <v>252.51228380805006</v>
      </c>
      <c r="J197" s="19">
        <v>296.18558613180301</v>
      </c>
      <c r="K197" s="19">
        <v>82.314276638465145</v>
      </c>
      <c r="L197" s="19">
        <v>112.09400560198793</v>
      </c>
      <c r="M197" s="19">
        <v>436.6038643378651</v>
      </c>
    </row>
    <row r="198" spans="2:13" x14ac:dyDescent="0.2">
      <c r="B198" s="82" t="s">
        <v>164</v>
      </c>
      <c r="C198" s="88">
        <v>1</v>
      </c>
      <c r="D198" s="19">
        <v>126.71894491627157</v>
      </c>
      <c r="E198" s="19">
        <v>145.67084722352433</v>
      </c>
      <c r="F198" s="19">
        <v>-18.951902307252766</v>
      </c>
      <c r="G198" s="19">
        <v>-0.23235218334091259</v>
      </c>
      <c r="H198" s="19">
        <v>21.844914840973704</v>
      </c>
      <c r="I198" s="19">
        <v>102.61094000793305</v>
      </c>
      <c r="J198" s="19">
        <v>188.73075443911563</v>
      </c>
      <c r="K198" s="19">
        <v>84.440021680811796</v>
      </c>
      <c r="L198" s="19">
        <v>-20.77427400159479</v>
      </c>
      <c r="M198" s="19">
        <v>312.11596844864346</v>
      </c>
    </row>
    <row r="199" spans="2:13" x14ac:dyDescent="0.2">
      <c r="B199" s="82" t="s">
        <v>165</v>
      </c>
      <c r="C199" s="88">
        <v>1</v>
      </c>
      <c r="D199" s="19">
        <v>206.70153351002702</v>
      </c>
      <c r="E199" s="19">
        <v>179.17455638074296</v>
      </c>
      <c r="F199" s="19">
        <v>27.526977129284063</v>
      </c>
      <c r="G199" s="19">
        <v>0.33748344272104175</v>
      </c>
      <c r="H199" s="19">
        <v>16.581149085333937</v>
      </c>
      <c r="I199" s="19">
        <v>146.49039412421752</v>
      </c>
      <c r="J199" s="19">
        <v>211.8587186372684</v>
      </c>
      <c r="K199" s="19">
        <v>83.233715897084892</v>
      </c>
      <c r="L199" s="19">
        <v>15.107261551334176</v>
      </c>
      <c r="M199" s="19">
        <v>343.24185121015171</v>
      </c>
    </row>
    <row r="200" spans="2:13" x14ac:dyDescent="0.2">
      <c r="B200" s="82" t="s">
        <v>166</v>
      </c>
      <c r="C200" s="88">
        <v>1</v>
      </c>
      <c r="D200" s="19">
        <v>201.98489226665259</v>
      </c>
      <c r="E200" s="19">
        <v>179.45745863528208</v>
      </c>
      <c r="F200" s="19">
        <v>22.527433631370513</v>
      </c>
      <c r="G200" s="19">
        <v>0.27618854848746827</v>
      </c>
      <c r="H200" s="19">
        <v>16.539535555395979</v>
      </c>
      <c r="I200" s="19">
        <v>146.85532346611706</v>
      </c>
      <c r="J200" s="19">
        <v>212.0595938044471</v>
      </c>
      <c r="K200" s="19">
        <v>83.225435976237335</v>
      </c>
      <c r="L200" s="19">
        <v>15.406484886822511</v>
      </c>
      <c r="M200" s="19">
        <v>343.50843238374165</v>
      </c>
    </row>
    <row r="201" spans="2:13" x14ac:dyDescent="0.2">
      <c r="B201" s="82" t="s">
        <v>167</v>
      </c>
      <c r="C201" s="88">
        <v>1</v>
      </c>
      <c r="D201" s="19">
        <v>303.19777569926305</v>
      </c>
      <c r="E201" s="19">
        <v>284.37377819106723</v>
      </c>
      <c r="F201" s="19">
        <v>18.823997508195816</v>
      </c>
      <c r="G201" s="19">
        <v>0.23078405794437709</v>
      </c>
      <c r="H201" s="19">
        <v>11.96083699310933</v>
      </c>
      <c r="I201" s="19">
        <v>260.79700827031331</v>
      </c>
      <c r="J201" s="19">
        <v>307.95054811182115</v>
      </c>
      <c r="K201" s="19">
        <v>82.43772545759802</v>
      </c>
      <c r="L201" s="19">
        <v>121.87551096915058</v>
      </c>
      <c r="M201" s="19">
        <v>446.87204541298388</v>
      </c>
    </row>
    <row r="202" spans="2:13" x14ac:dyDescent="0.2">
      <c r="B202" s="82" t="s">
        <v>168</v>
      </c>
      <c r="C202" s="88">
        <v>1</v>
      </c>
      <c r="D202" s="19">
        <v>342.45802828352049</v>
      </c>
      <c r="E202" s="19">
        <v>267.81111452588345</v>
      </c>
      <c r="F202" s="19">
        <v>74.646913757637037</v>
      </c>
      <c r="G202" s="19">
        <v>0.91517849290570663</v>
      </c>
      <c r="H202" s="19">
        <v>10.63925264297616</v>
      </c>
      <c r="I202" s="19">
        <v>246.83940394770812</v>
      </c>
      <c r="J202" s="19">
        <v>288.78282510405882</v>
      </c>
      <c r="K202" s="19">
        <v>82.256371509127774</v>
      </c>
      <c r="L202" s="19">
        <v>105.67032565767786</v>
      </c>
      <c r="M202" s="19">
        <v>429.95190339408907</v>
      </c>
    </row>
    <row r="203" spans="2:13" x14ac:dyDescent="0.2">
      <c r="B203" s="82" t="s">
        <v>169</v>
      </c>
      <c r="C203" s="88">
        <v>1</v>
      </c>
      <c r="D203" s="19">
        <v>189.92428664396911</v>
      </c>
      <c r="E203" s="19">
        <v>267.81111452588345</v>
      </c>
      <c r="F203" s="19">
        <v>-77.886827881914343</v>
      </c>
      <c r="G203" s="19">
        <v>-0.95490015822501351</v>
      </c>
      <c r="H203" s="19">
        <v>10.63925264297616</v>
      </c>
      <c r="I203" s="19">
        <v>246.83940394770812</v>
      </c>
      <c r="J203" s="19">
        <v>288.78282510405882</v>
      </c>
      <c r="K203" s="19">
        <v>82.256371509127774</v>
      </c>
      <c r="L203" s="19">
        <v>105.67032565767786</v>
      </c>
      <c r="M203" s="19">
        <v>429.95190339408907</v>
      </c>
    </row>
    <row r="204" spans="2:13" x14ac:dyDescent="0.2">
      <c r="B204" s="82" t="s">
        <v>170</v>
      </c>
      <c r="C204" s="88">
        <v>1</v>
      </c>
      <c r="D204" s="19">
        <v>192.14693620199762</v>
      </c>
      <c r="E204" s="19">
        <v>247.47524209496504</v>
      </c>
      <c r="F204" s="19">
        <v>-55.328305892967421</v>
      </c>
      <c r="G204" s="19">
        <v>-0.67833046342081915</v>
      </c>
      <c r="H204" s="19">
        <v>10.119281532865777</v>
      </c>
      <c r="I204" s="19">
        <v>227.52847979052456</v>
      </c>
      <c r="J204" s="19">
        <v>267.42200439940552</v>
      </c>
      <c r="K204" s="19">
        <v>82.190734367007394</v>
      </c>
      <c r="L204" s="19">
        <v>85.463834790852303</v>
      </c>
      <c r="M204" s="19">
        <v>409.48664939907781</v>
      </c>
    </row>
    <row r="205" spans="2:13" x14ac:dyDescent="0.2">
      <c r="B205" s="82" t="s">
        <v>171</v>
      </c>
      <c r="C205" s="88">
        <v>1</v>
      </c>
      <c r="D205" s="19">
        <v>166.4431242436884</v>
      </c>
      <c r="E205" s="19">
        <v>247.47524209496504</v>
      </c>
      <c r="F205" s="19">
        <v>-81.032117851276638</v>
      </c>
      <c r="G205" s="19">
        <v>-0.99346172211308414</v>
      </c>
      <c r="H205" s="19">
        <v>10.119281532865777</v>
      </c>
      <c r="I205" s="19">
        <v>227.52847979052456</v>
      </c>
      <c r="J205" s="19">
        <v>267.42200439940552</v>
      </c>
      <c r="K205" s="19">
        <v>82.190734367007394</v>
      </c>
      <c r="L205" s="19">
        <v>85.463834790852303</v>
      </c>
      <c r="M205" s="19">
        <v>409.48664939907781</v>
      </c>
    </row>
    <row r="206" spans="2:13" x14ac:dyDescent="0.2">
      <c r="B206" s="82" t="s">
        <v>172</v>
      </c>
      <c r="C206" s="88">
        <v>1</v>
      </c>
      <c r="D206" s="19">
        <v>235.78191117171292</v>
      </c>
      <c r="E206" s="19">
        <v>266.36907083697656</v>
      </c>
      <c r="F206" s="19">
        <v>-30.587159665263641</v>
      </c>
      <c r="G206" s="19">
        <v>-0.37500158111839282</v>
      </c>
      <c r="H206" s="19">
        <v>10.558818375979341</v>
      </c>
      <c r="I206" s="19">
        <v>245.55590938105922</v>
      </c>
      <c r="J206" s="19">
        <v>287.1822322928939</v>
      </c>
      <c r="K206" s="19">
        <v>82.246006605448585</v>
      </c>
      <c r="L206" s="19">
        <v>104.24871289257973</v>
      </c>
      <c r="M206" s="19">
        <v>428.48942878137336</v>
      </c>
    </row>
    <row r="207" spans="2:13" x14ac:dyDescent="0.2">
      <c r="B207" s="82" t="s">
        <v>173</v>
      </c>
      <c r="C207" s="88">
        <v>1</v>
      </c>
      <c r="D207" s="19">
        <v>284.67501459199542</v>
      </c>
      <c r="E207" s="19">
        <v>272.45002578770999</v>
      </c>
      <c r="F207" s="19">
        <v>12.224988804285431</v>
      </c>
      <c r="G207" s="19">
        <v>0.14987956321972443</v>
      </c>
      <c r="H207" s="19">
        <v>10.938534862010277</v>
      </c>
      <c r="I207" s="19">
        <v>250.88838090781269</v>
      </c>
      <c r="J207" s="19">
        <v>294.01167066760729</v>
      </c>
      <c r="K207" s="19">
        <v>82.295616541672416</v>
      </c>
      <c r="L207" s="19">
        <v>110.23187852866852</v>
      </c>
      <c r="M207" s="19">
        <v>434.66817304675146</v>
      </c>
    </row>
    <row r="208" spans="2:13" x14ac:dyDescent="0.2">
      <c r="B208" s="82" t="s">
        <v>174</v>
      </c>
      <c r="C208" s="88">
        <v>1</v>
      </c>
      <c r="D208" s="19">
        <v>214.07504868302217</v>
      </c>
      <c r="E208" s="19">
        <v>277.7201867450122</v>
      </c>
      <c r="F208" s="19">
        <v>-63.645138061990025</v>
      </c>
      <c r="G208" s="19">
        <v>-0.78029564251594408</v>
      </c>
      <c r="H208" s="19">
        <v>11.348532759097852</v>
      </c>
      <c r="I208" s="19">
        <v>255.35036881725918</v>
      </c>
      <c r="J208" s="19">
        <v>300.09000467276525</v>
      </c>
      <c r="K208" s="19">
        <v>82.351115067319455</v>
      </c>
      <c r="L208" s="19">
        <v>115.39264279651871</v>
      </c>
      <c r="M208" s="19">
        <v>440.04773069350568</v>
      </c>
    </row>
    <row r="209" spans="2:13" x14ac:dyDescent="0.2">
      <c r="B209" s="82" t="s">
        <v>175</v>
      </c>
      <c r="C209" s="88">
        <v>1</v>
      </c>
      <c r="D209" s="19">
        <v>183.77263114909792</v>
      </c>
      <c r="E209" s="19">
        <v>192.34971823999911</v>
      </c>
      <c r="F209" s="19">
        <v>-8.5770870909011876</v>
      </c>
      <c r="G209" s="19">
        <v>-0.10515592999407643</v>
      </c>
      <c r="H209" s="19">
        <v>14.717492604130992</v>
      </c>
      <c r="I209" s="19">
        <v>163.33912833413416</v>
      </c>
      <c r="J209" s="19">
        <v>221.36030814586405</v>
      </c>
      <c r="K209" s="19">
        <v>82.88257685182829</v>
      </c>
      <c r="L209" s="19">
        <v>28.974576015376869</v>
      </c>
      <c r="M209" s="19">
        <v>355.72486046462132</v>
      </c>
    </row>
    <row r="210" spans="2:13" x14ac:dyDescent="0.2">
      <c r="B210" s="82" t="s">
        <v>176</v>
      </c>
      <c r="C210" s="88">
        <v>1</v>
      </c>
      <c r="D210" s="19">
        <v>289.28642125223553</v>
      </c>
      <c r="E210" s="19">
        <v>259.03381967559363</v>
      </c>
      <c r="F210" s="19">
        <v>30.252601576641894</v>
      </c>
      <c r="G210" s="19">
        <v>0.37089986609868858</v>
      </c>
      <c r="H210" s="19">
        <v>10.248707469560836</v>
      </c>
      <c r="I210" s="19">
        <v>238.83193763889733</v>
      </c>
      <c r="J210" s="19">
        <v>279.23570171228994</v>
      </c>
      <c r="K210" s="19">
        <v>82.20676956214254</v>
      </c>
      <c r="L210" s="19">
        <v>96.990804373934111</v>
      </c>
      <c r="M210" s="19">
        <v>421.07683497725316</v>
      </c>
    </row>
    <row r="211" spans="2:13" x14ac:dyDescent="0.2">
      <c r="B211" s="82" t="s">
        <v>177</v>
      </c>
      <c r="C211" s="88">
        <v>1</v>
      </c>
      <c r="D211" s="19">
        <v>397.14858141361776</v>
      </c>
      <c r="E211" s="19">
        <v>392.08004492529159</v>
      </c>
      <c r="F211" s="19">
        <v>5.0685364883261741</v>
      </c>
      <c r="G211" s="19">
        <v>6.214075507106092E-2</v>
      </c>
      <c r="H211" s="19">
        <v>21.030581936374254</v>
      </c>
      <c r="I211" s="19">
        <v>350.62532132199277</v>
      </c>
      <c r="J211" s="19">
        <v>433.5347685285904</v>
      </c>
      <c r="K211" s="19">
        <v>84.233024008574702</v>
      </c>
      <c r="L211" s="19">
        <v>226.0429500360616</v>
      </c>
      <c r="M211" s="19">
        <v>558.11713981452158</v>
      </c>
    </row>
    <row r="212" spans="2:13" x14ac:dyDescent="0.2">
      <c r="B212" s="82" t="s">
        <v>178</v>
      </c>
      <c r="C212" s="88">
        <v>1</v>
      </c>
      <c r="D212" s="19">
        <v>300.04673067328798</v>
      </c>
      <c r="E212" s="19">
        <v>343.22484235462241</v>
      </c>
      <c r="F212" s="19">
        <v>-43.178111681334428</v>
      </c>
      <c r="G212" s="19">
        <v>-0.5293678892517526</v>
      </c>
      <c r="H212" s="19">
        <v>13.739088905786971</v>
      </c>
      <c r="I212" s="19">
        <v>316.1428464843388</v>
      </c>
      <c r="J212" s="19">
        <v>370.30683822490602</v>
      </c>
      <c r="K212" s="19">
        <v>82.714445661007062</v>
      </c>
      <c r="L212" s="19">
        <v>180.18111426136727</v>
      </c>
      <c r="M212" s="19">
        <v>506.26857044787755</v>
      </c>
    </row>
    <row r="213" spans="2:13" x14ac:dyDescent="0.2">
      <c r="B213" s="82" t="s">
        <v>179</v>
      </c>
      <c r="C213" s="88">
        <v>1</v>
      </c>
      <c r="D213" s="19">
        <v>256.18438620920188</v>
      </c>
      <c r="E213" s="19">
        <v>373.39272984006294</v>
      </c>
      <c r="F213" s="19">
        <v>-117.20834363086107</v>
      </c>
      <c r="G213" s="19">
        <v>-1.4369858026326146</v>
      </c>
      <c r="H213" s="19">
        <v>14.741320146912624</v>
      </c>
      <c r="I213" s="19">
        <v>344.33517194238743</v>
      </c>
      <c r="J213" s="19">
        <v>402.45028773773845</v>
      </c>
      <c r="K213" s="19">
        <v>82.886811235083371</v>
      </c>
      <c r="L213" s="19">
        <v>210.00924095209109</v>
      </c>
      <c r="M213" s="19">
        <v>536.77621872803479</v>
      </c>
    </row>
    <row r="214" spans="2:13" x14ac:dyDescent="0.2">
      <c r="B214" s="82" t="s">
        <v>180</v>
      </c>
      <c r="C214" s="88">
        <v>1</v>
      </c>
      <c r="D214" s="19">
        <v>318.5782889727414</v>
      </c>
      <c r="E214" s="19">
        <v>358.55199781467081</v>
      </c>
      <c r="F214" s="19">
        <v>-39.973708841929408</v>
      </c>
      <c r="G214" s="19">
        <v>-0.49008159577214544</v>
      </c>
      <c r="H214" s="19">
        <v>13.97926486155789</v>
      </c>
      <c r="I214" s="19">
        <v>330.99657577421448</v>
      </c>
      <c r="J214" s="19">
        <v>386.10741985512715</v>
      </c>
      <c r="K214" s="19">
        <v>82.754678436425323</v>
      </c>
      <c r="L214" s="19">
        <v>195.42896432749916</v>
      </c>
      <c r="M214" s="19">
        <v>521.67503130184241</v>
      </c>
    </row>
    <row r="215" spans="2:13" x14ac:dyDescent="0.2">
      <c r="B215" s="82" t="s">
        <v>181</v>
      </c>
      <c r="C215" s="88">
        <v>1</v>
      </c>
      <c r="D215" s="19">
        <v>281.76515409737482</v>
      </c>
      <c r="E215" s="19">
        <v>272.16856691054625</v>
      </c>
      <c r="F215" s="19">
        <v>9.5965871868285717</v>
      </c>
      <c r="G215" s="19">
        <v>0.11765510128382838</v>
      </c>
      <c r="H215" s="19">
        <v>10.918673337352676</v>
      </c>
      <c r="I215" s="19">
        <v>250.64607235076429</v>
      </c>
      <c r="J215" s="19">
        <v>293.69106147032818</v>
      </c>
      <c r="K215" s="19">
        <v>82.292978950177698</v>
      </c>
      <c r="L215" s="19">
        <v>109.95561877660376</v>
      </c>
      <c r="M215" s="19">
        <v>434.38151504448876</v>
      </c>
    </row>
    <row r="216" spans="2:13" x14ac:dyDescent="0.2">
      <c r="B216" s="82" t="s">
        <v>182</v>
      </c>
      <c r="C216" s="88">
        <v>1</v>
      </c>
      <c r="D216" s="19">
        <v>348.46674668822629</v>
      </c>
      <c r="E216" s="19">
        <v>417.78120899015977</v>
      </c>
      <c r="F216" s="19">
        <v>-69.314462301933474</v>
      </c>
      <c r="G216" s="19">
        <v>-0.84980211441846687</v>
      </c>
      <c r="H216" s="19">
        <v>21.584111165369503</v>
      </c>
      <c r="I216" s="19">
        <v>375.23538856111611</v>
      </c>
      <c r="J216" s="19">
        <v>460.32702941920343</v>
      </c>
      <c r="K216" s="19">
        <v>84.372927007693647</v>
      </c>
      <c r="L216" s="19">
        <v>251.46834236159825</v>
      </c>
      <c r="M216" s="19">
        <v>584.09407561872126</v>
      </c>
    </row>
    <row r="217" spans="2:13" x14ac:dyDescent="0.2">
      <c r="B217" s="82" t="s">
        <v>183</v>
      </c>
      <c r="C217" s="88">
        <v>1</v>
      </c>
      <c r="D217" s="19">
        <v>378.71914793843308</v>
      </c>
      <c r="E217" s="19">
        <v>390.02332130072995</v>
      </c>
      <c r="F217" s="19">
        <v>-11.304173362296865</v>
      </c>
      <c r="G217" s="19">
        <v>-0.13859027547797662</v>
      </c>
      <c r="H217" s="19">
        <v>16.120896267331151</v>
      </c>
      <c r="I217" s="19">
        <v>358.2463927772352</v>
      </c>
      <c r="J217" s="19">
        <v>421.80024982422469</v>
      </c>
      <c r="K217" s="19">
        <v>83.143251400872117</v>
      </c>
      <c r="L217" s="19">
        <v>226.13434681917258</v>
      </c>
      <c r="M217" s="19">
        <v>553.91229578228729</v>
      </c>
    </row>
    <row r="218" spans="2:13" x14ac:dyDescent="0.2">
      <c r="B218" s="82" t="s">
        <v>184</v>
      </c>
      <c r="C218" s="88">
        <v>1</v>
      </c>
      <c r="D218" s="19">
        <v>360.30415645289946</v>
      </c>
      <c r="E218" s="19">
        <v>329.36658942358366</v>
      </c>
      <c r="F218" s="19">
        <v>30.937567029315801</v>
      </c>
      <c r="G218" s="19">
        <v>0.37929760981125366</v>
      </c>
      <c r="H218" s="19">
        <v>14.024699558654978</v>
      </c>
      <c r="I218" s="19">
        <v>301.72160814906249</v>
      </c>
      <c r="J218" s="19">
        <v>357.01157069810483</v>
      </c>
      <c r="K218" s="19">
        <v>82.762365570089329</v>
      </c>
      <c r="L218" s="19">
        <v>166.22840333615076</v>
      </c>
      <c r="M218" s="19">
        <v>492.50477551101653</v>
      </c>
    </row>
    <row r="219" spans="2:13" x14ac:dyDescent="0.2">
      <c r="B219" s="82" t="s">
        <v>185</v>
      </c>
      <c r="C219" s="88">
        <v>1</v>
      </c>
      <c r="D219" s="19">
        <v>342.76335527262108</v>
      </c>
      <c r="E219" s="19">
        <v>321.84147383045951</v>
      </c>
      <c r="F219" s="19">
        <v>20.921881442161578</v>
      </c>
      <c r="G219" s="19">
        <v>0.25650432098447434</v>
      </c>
      <c r="H219" s="19">
        <v>14.371762364454288</v>
      </c>
      <c r="I219" s="19">
        <v>293.5123748871585</v>
      </c>
      <c r="J219" s="19">
        <v>350.17057277376051</v>
      </c>
      <c r="K219" s="19">
        <v>82.8218842487112</v>
      </c>
      <c r="L219" s="19">
        <v>158.58596667321657</v>
      </c>
      <c r="M219" s="19">
        <v>485.09698098770241</v>
      </c>
    </row>
    <row r="220" spans="2:13" x14ac:dyDescent="0.2">
      <c r="B220" s="82" t="s">
        <v>186</v>
      </c>
      <c r="C220" s="88">
        <v>1</v>
      </c>
      <c r="D220" s="19">
        <v>360.59464988979607</v>
      </c>
      <c r="E220" s="19">
        <v>191.74638591916096</v>
      </c>
      <c r="F220" s="19">
        <v>168.84826397063512</v>
      </c>
      <c r="G220" s="19">
        <v>2.0700962969762613</v>
      </c>
      <c r="H220" s="19">
        <v>14.799125311811771</v>
      </c>
      <c r="I220" s="19">
        <v>162.5748845680429</v>
      </c>
      <c r="J220" s="19">
        <v>220.91788727027901</v>
      </c>
      <c r="K220" s="19">
        <v>82.897111331102963</v>
      </c>
      <c r="L220" s="19">
        <v>28.34259385389845</v>
      </c>
      <c r="M220" s="19">
        <v>355.15017798442346</v>
      </c>
    </row>
    <row r="221" spans="2:13" x14ac:dyDescent="0.2">
      <c r="B221" s="82" t="s">
        <v>187</v>
      </c>
      <c r="C221" s="88">
        <v>1</v>
      </c>
      <c r="D221" s="19">
        <v>283.6937634993709</v>
      </c>
      <c r="E221" s="19">
        <v>247.86052803358365</v>
      </c>
      <c r="F221" s="19">
        <v>35.833235465787254</v>
      </c>
      <c r="G221" s="19">
        <v>0.43931898559114108</v>
      </c>
      <c r="H221" s="19">
        <v>10.116287026910102</v>
      </c>
      <c r="I221" s="19">
        <v>227.9196683911378</v>
      </c>
      <c r="J221" s="19">
        <v>267.80138767602949</v>
      </c>
      <c r="K221" s="19">
        <v>82.190365738676462</v>
      </c>
      <c r="L221" s="19">
        <v>85.849847356324005</v>
      </c>
      <c r="M221" s="19">
        <v>409.87120871084329</v>
      </c>
    </row>
    <row r="222" spans="2:13" x14ac:dyDescent="0.2">
      <c r="B222" s="82" t="s">
        <v>188</v>
      </c>
      <c r="C222" s="88">
        <v>1</v>
      </c>
      <c r="D222" s="19">
        <v>248.0364410567509</v>
      </c>
      <c r="E222" s="19">
        <v>231.91561844207109</v>
      </c>
      <c r="F222" s="19">
        <v>16.12082261467981</v>
      </c>
      <c r="G222" s="19">
        <v>0.19764286830135017</v>
      </c>
      <c r="H222" s="19">
        <v>10.649098803295217</v>
      </c>
      <c r="I222" s="19">
        <v>210.92449946826432</v>
      </c>
      <c r="J222" s="19">
        <v>252.90673741587787</v>
      </c>
      <c r="K222" s="19">
        <v>82.257645616495225</v>
      </c>
      <c r="L222" s="19">
        <v>69.772318099436603</v>
      </c>
      <c r="M222" s="19">
        <v>394.05891878470561</v>
      </c>
    </row>
    <row r="223" spans="2:13" x14ac:dyDescent="0.2">
      <c r="B223" s="82" t="s">
        <v>189</v>
      </c>
      <c r="C223" s="88">
        <v>1</v>
      </c>
      <c r="D223" s="19">
        <v>378.96757551248282</v>
      </c>
      <c r="E223" s="19">
        <v>422.57611342798515</v>
      </c>
      <c r="F223" s="19">
        <v>-43.608537915502325</v>
      </c>
      <c r="G223" s="19">
        <v>-0.53464495714998905</v>
      </c>
      <c r="H223" s="19">
        <v>21.801780127016123</v>
      </c>
      <c r="I223" s="19">
        <v>379.60123180275696</v>
      </c>
      <c r="J223" s="19">
        <v>465.55099505321334</v>
      </c>
      <c r="K223" s="19">
        <v>84.428872867955107</v>
      </c>
      <c r="L223" s="19">
        <v>256.15296834013498</v>
      </c>
      <c r="M223" s="19">
        <v>588.99925851583532</v>
      </c>
    </row>
    <row r="224" spans="2:13" x14ac:dyDescent="0.2">
      <c r="B224" s="82" t="s">
        <v>190</v>
      </c>
      <c r="C224" s="88">
        <v>1</v>
      </c>
      <c r="D224" s="19">
        <v>270.20687266746779</v>
      </c>
      <c r="E224" s="19">
        <v>311.59527639336721</v>
      </c>
      <c r="F224" s="19">
        <v>-41.388403725899423</v>
      </c>
      <c r="G224" s="19">
        <v>-0.5074258939709525</v>
      </c>
      <c r="H224" s="19">
        <v>15.041490574823595</v>
      </c>
      <c r="I224" s="19">
        <v>281.946033388709</v>
      </c>
      <c r="J224" s="19">
        <v>341.24451939802543</v>
      </c>
      <c r="K224" s="19">
        <v>82.940722180115358</v>
      </c>
      <c r="L224" s="19">
        <v>148.105520197517</v>
      </c>
      <c r="M224" s="19">
        <v>475.08503258921746</v>
      </c>
    </row>
    <row r="225" spans="2:13" x14ac:dyDescent="0.2">
      <c r="B225" s="82" t="s">
        <v>209</v>
      </c>
      <c r="C225" s="88">
        <v>1</v>
      </c>
      <c r="D225" s="19">
        <v>305.50056886598702</v>
      </c>
      <c r="E225" s="19">
        <v>338.40876832416524</v>
      </c>
      <c r="F225" s="19">
        <v>-32.908199458178217</v>
      </c>
      <c r="G225" s="19">
        <v>-0.4034577569028393</v>
      </c>
      <c r="H225" s="19">
        <v>13.78464479137244</v>
      </c>
      <c r="I225" s="19">
        <v>311.23697433744519</v>
      </c>
      <c r="J225" s="19">
        <v>365.58056231088528</v>
      </c>
      <c r="K225" s="19">
        <v>82.72202481244571</v>
      </c>
      <c r="L225" s="19">
        <v>175.35010048131176</v>
      </c>
      <c r="M225" s="19">
        <v>501.46743616701872</v>
      </c>
    </row>
    <row r="226" spans="2:13" x14ac:dyDescent="0.2">
      <c r="B226" s="82" t="s">
        <v>232</v>
      </c>
      <c r="C226" s="88">
        <v>1</v>
      </c>
      <c r="D226" s="19">
        <v>127.97854653078643</v>
      </c>
      <c r="E226" s="19">
        <v>210.95638977255805</v>
      </c>
      <c r="F226" s="19">
        <v>-82.977843241771623</v>
      </c>
      <c r="G226" s="19">
        <v>-1.017316506468444</v>
      </c>
      <c r="H226" s="19">
        <v>10.007636306979885</v>
      </c>
      <c r="I226" s="19">
        <v>191.22969850536845</v>
      </c>
      <c r="J226" s="19">
        <v>230.68308103974766</v>
      </c>
      <c r="K226" s="19">
        <v>82.177063354073155</v>
      </c>
      <c r="L226" s="19">
        <v>48.971930275419027</v>
      </c>
      <c r="M226" s="19">
        <v>372.94084926969708</v>
      </c>
    </row>
    <row r="227" spans="2:13" x14ac:dyDescent="0.2">
      <c r="B227" s="82" t="s">
        <v>233</v>
      </c>
      <c r="C227" s="88">
        <v>1</v>
      </c>
      <c r="D227" s="19">
        <v>152.5346601739578</v>
      </c>
      <c r="E227" s="19">
        <v>193.92812816649524</v>
      </c>
      <c r="F227" s="19">
        <v>-41.393467992537438</v>
      </c>
      <c r="G227" s="19">
        <v>-0.50748798237723947</v>
      </c>
      <c r="H227" s="19">
        <v>11.82112847332543</v>
      </c>
      <c r="I227" s="19">
        <v>170.62674663443116</v>
      </c>
      <c r="J227" s="19">
        <v>217.22950969855933</v>
      </c>
      <c r="K227" s="19">
        <v>82.417571157062355</v>
      </c>
      <c r="L227" s="19">
        <v>31.469588373931316</v>
      </c>
      <c r="M227" s="19">
        <v>356.3866679590592</v>
      </c>
    </row>
    <row r="228" spans="2:13" x14ac:dyDescent="0.2">
      <c r="B228" s="82" t="s">
        <v>234</v>
      </c>
      <c r="C228" s="88">
        <v>1</v>
      </c>
      <c r="D228" s="19">
        <v>250.59645711523632</v>
      </c>
      <c r="E228" s="19">
        <v>226.21990428237635</v>
      </c>
      <c r="F228" s="19">
        <v>24.376552832859971</v>
      </c>
      <c r="G228" s="19">
        <v>0.29885893147900877</v>
      </c>
      <c r="H228" s="19">
        <v>9.0370148505513228</v>
      </c>
      <c r="I228" s="19">
        <v>208.40646697655643</v>
      </c>
      <c r="J228" s="19">
        <v>244.03334158819627</v>
      </c>
      <c r="K228" s="19">
        <v>82.06451483105019</v>
      </c>
      <c r="L228" s="19">
        <v>64.457296369182643</v>
      </c>
      <c r="M228" s="19">
        <v>387.98251219557005</v>
      </c>
    </row>
    <row r="229" spans="2:13" x14ac:dyDescent="0.2">
      <c r="B229" s="82" t="s">
        <v>235</v>
      </c>
      <c r="C229" s="88">
        <v>1</v>
      </c>
      <c r="D229" s="19">
        <v>230.18775321635798</v>
      </c>
      <c r="E229" s="19">
        <v>235.47708648066498</v>
      </c>
      <c r="F229" s="19">
        <v>-5.2893332643070039</v>
      </c>
      <c r="G229" s="19">
        <v>-6.4847745226563516E-2</v>
      </c>
      <c r="H229" s="19">
        <v>8.8478836317607445</v>
      </c>
      <c r="I229" s="19">
        <v>218.03645780293905</v>
      </c>
      <c r="J229" s="19">
        <v>252.91771515839091</v>
      </c>
      <c r="K229" s="19">
        <v>82.043902892340213</v>
      </c>
      <c r="L229" s="19">
        <v>73.755108076665806</v>
      </c>
      <c r="M229" s="19">
        <v>397.19906488466415</v>
      </c>
    </row>
    <row r="230" spans="2:13" x14ac:dyDescent="0.2">
      <c r="B230" s="82" t="s">
        <v>236</v>
      </c>
      <c r="C230" s="88">
        <v>1</v>
      </c>
      <c r="D230" s="19">
        <v>258.26648249879088</v>
      </c>
      <c r="E230" s="19">
        <v>235.47708648066498</v>
      </c>
      <c r="F230" s="19">
        <v>22.789396018125899</v>
      </c>
      <c r="G230" s="19">
        <v>0.27940023307348033</v>
      </c>
      <c r="H230" s="19">
        <v>8.8478836317607445</v>
      </c>
      <c r="I230" s="19">
        <v>218.03645780293905</v>
      </c>
      <c r="J230" s="19">
        <v>252.91771515839091</v>
      </c>
      <c r="K230" s="19">
        <v>82.043902892340213</v>
      </c>
      <c r="L230" s="19">
        <v>73.755108076665806</v>
      </c>
      <c r="M230" s="19">
        <v>397.19906488466415</v>
      </c>
    </row>
    <row r="231" spans="2:13" x14ac:dyDescent="0.2">
      <c r="B231" s="82" t="s">
        <v>237</v>
      </c>
      <c r="C231" s="88">
        <v>1</v>
      </c>
      <c r="D231" s="19">
        <v>120.9717472247146</v>
      </c>
      <c r="E231" s="19">
        <v>210.95638977255805</v>
      </c>
      <c r="F231" s="19">
        <v>-89.98464254784345</v>
      </c>
      <c r="G231" s="19">
        <v>-1.1032205540201421</v>
      </c>
      <c r="H231" s="19">
        <v>10.007636306979885</v>
      </c>
      <c r="I231" s="19">
        <v>191.22969850536845</v>
      </c>
      <c r="J231" s="19">
        <v>230.68308103974766</v>
      </c>
      <c r="K231" s="19">
        <v>82.177063354073155</v>
      </c>
      <c r="L231" s="19">
        <v>48.971930275419027</v>
      </c>
      <c r="M231" s="19">
        <v>372.94084926969708</v>
      </c>
    </row>
    <row r="232" spans="2:13" x14ac:dyDescent="0.2">
      <c r="B232" s="82" t="s">
        <v>238</v>
      </c>
      <c r="C232" s="88">
        <v>1</v>
      </c>
      <c r="D232" s="19">
        <v>323.95524257777464</v>
      </c>
      <c r="E232" s="19">
        <v>315.40581638481638</v>
      </c>
      <c r="F232" s="19">
        <v>8.5494261929582649</v>
      </c>
      <c r="G232" s="19">
        <v>0.10481680466902932</v>
      </c>
      <c r="H232" s="19">
        <v>33.853996110442722</v>
      </c>
      <c r="I232" s="19">
        <v>248.67404187323058</v>
      </c>
      <c r="J232" s="19">
        <v>382.13759089640217</v>
      </c>
      <c r="K232" s="19">
        <v>88.312003768980588</v>
      </c>
      <c r="L232" s="19">
        <v>141.32838390233061</v>
      </c>
      <c r="M232" s="19">
        <v>489.48324886730211</v>
      </c>
    </row>
    <row r="233" spans="2:13" x14ac:dyDescent="0.2">
      <c r="B233" s="82" t="s">
        <v>239</v>
      </c>
      <c r="C233" s="88">
        <v>1</v>
      </c>
      <c r="D233" s="19">
        <v>332.53958284465392</v>
      </c>
      <c r="E233" s="19">
        <v>300.60651692240822</v>
      </c>
      <c r="F233" s="19">
        <v>31.933065922245703</v>
      </c>
      <c r="G233" s="19">
        <v>0.39150252399536722</v>
      </c>
      <c r="H233" s="19">
        <v>18.741893286139437</v>
      </c>
      <c r="I233" s="19">
        <v>263.66317373152651</v>
      </c>
      <c r="J233" s="19">
        <v>337.54986011328992</v>
      </c>
      <c r="K233" s="19">
        <v>83.690952444070135</v>
      </c>
      <c r="L233" s="19">
        <v>135.63793392446729</v>
      </c>
      <c r="M233" s="19">
        <v>465.57509992034915</v>
      </c>
    </row>
    <row r="234" spans="2:13" x14ac:dyDescent="0.2">
      <c r="B234" s="82" t="s">
        <v>240</v>
      </c>
      <c r="C234" s="88">
        <v>1</v>
      </c>
      <c r="D234" s="19">
        <v>318.75480206331304</v>
      </c>
      <c r="E234" s="19">
        <v>300.60651692240822</v>
      </c>
      <c r="F234" s="19">
        <v>18.148285140904818</v>
      </c>
      <c r="G234" s="19">
        <v>0.22249975796724836</v>
      </c>
      <c r="H234" s="19">
        <v>18.741893286139437</v>
      </c>
      <c r="I234" s="19">
        <v>263.66317373152651</v>
      </c>
      <c r="J234" s="19">
        <v>337.54986011328992</v>
      </c>
      <c r="K234" s="19">
        <v>83.690952444070135</v>
      </c>
      <c r="L234" s="19">
        <v>135.63793392446729</v>
      </c>
      <c r="M234" s="19">
        <v>465.57509992034915</v>
      </c>
    </row>
    <row r="235" spans="2:13" x14ac:dyDescent="0.2">
      <c r="B235" s="82" t="s">
        <v>241</v>
      </c>
      <c r="C235" s="88">
        <v>1</v>
      </c>
      <c r="D235" s="19">
        <v>333.84805201146571</v>
      </c>
      <c r="E235" s="19">
        <v>347.35454181048294</v>
      </c>
      <c r="F235" s="19">
        <v>-13.506489799017231</v>
      </c>
      <c r="G235" s="19">
        <v>-0.16559089125699142</v>
      </c>
      <c r="H235" s="19">
        <v>20.208297827785344</v>
      </c>
      <c r="I235" s="19">
        <v>307.52067494562658</v>
      </c>
      <c r="J235" s="19">
        <v>387.1884086753393</v>
      </c>
      <c r="K235" s="19">
        <v>84.031495631953646</v>
      </c>
      <c r="L235" s="19">
        <v>181.71469237914482</v>
      </c>
      <c r="M235" s="19">
        <v>512.99439124182106</v>
      </c>
    </row>
    <row r="236" spans="2:13" x14ac:dyDescent="0.2">
      <c r="B236" s="82" t="s">
        <v>242</v>
      </c>
      <c r="C236" s="88">
        <v>1</v>
      </c>
      <c r="D236" s="19">
        <v>335.28131464737612</v>
      </c>
      <c r="E236" s="19">
        <v>296.8283650780412</v>
      </c>
      <c r="F236" s="19">
        <v>38.452949569334919</v>
      </c>
      <c r="G236" s="19">
        <v>0.471436937753407</v>
      </c>
      <c r="H236" s="19">
        <v>14.32709516914908</v>
      </c>
      <c r="I236" s="19">
        <v>268.58731249699088</v>
      </c>
      <c r="J236" s="19">
        <v>325.06941765909153</v>
      </c>
      <c r="K236" s="19">
        <v>82.814145005744194</v>
      </c>
      <c r="L236" s="19">
        <v>133.58811323703566</v>
      </c>
      <c r="M236" s="19">
        <v>460.06861691904675</v>
      </c>
    </row>
    <row r="237" spans="2:13" x14ac:dyDescent="0.2">
      <c r="B237" s="82" t="s">
        <v>243</v>
      </c>
      <c r="C237" s="88">
        <v>1</v>
      </c>
      <c r="D237" s="19">
        <v>169.60160845688188</v>
      </c>
      <c r="E237" s="19">
        <v>233.66073859990601</v>
      </c>
      <c r="F237" s="19">
        <v>-64.059130143024134</v>
      </c>
      <c r="G237" s="19">
        <v>-0.78537122608294629</v>
      </c>
      <c r="H237" s="19">
        <v>8.8590424941091097</v>
      </c>
      <c r="I237" s="19">
        <v>216.19811397571613</v>
      </c>
      <c r="J237" s="19">
        <v>251.1233632240959</v>
      </c>
      <c r="K237" s="19">
        <v>82.045107050688912</v>
      </c>
      <c r="L237" s="19">
        <v>71.936386602457503</v>
      </c>
      <c r="M237" s="19">
        <v>395.38509059735452</v>
      </c>
    </row>
    <row r="238" spans="2:13" x14ac:dyDescent="0.2">
      <c r="B238" s="82" t="s">
        <v>244</v>
      </c>
      <c r="C238" s="88">
        <v>1</v>
      </c>
      <c r="D238" s="19">
        <v>209.3971488106277</v>
      </c>
      <c r="E238" s="19">
        <v>234.33498897804031</v>
      </c>
      <c r="F238" s="19">
        <v>-24.937840167412617</v>
      </c>
      <c r="G238" s="19">
        <v>-0.30574036931836479</v>
      </c>
      <c r="H238" s="19">
        <v>8.8534020995210021</v>
      </c>
      <c r="I238" s="19">
        <v>216.88348249596228</v>
      </c>
      <c r="J238" s="19">
        <v>251.78649546011835</v>
      </c>
      <c r="K238" s="19">
        <v>82.044498205439552</v>
      </c>
      <c r="L238" s="19">
        <v>72.611837114359162</v>
      </c>
      <c r="M238" s="19">
        <v>396.05814084172147</v>
      </c>
    </row>
    <row r="239" spans="2:13" x14ac:dyDescent="0.2">
      <c r="B239" s="82" t="s">
        <v>245</v>
      </c>
      <c r="C239" s="88">
        <v>1</v>
      </c>
      <c r="D239" s="19">
        <v>196.34960394675636</v>
      </c>
      <c r="E239" s="19">
        <v>247.819996136176</v>
      </c>
      <c r="F239" s="19">
        <v>-51.470392189419641</v>
      </c>
      <c r="G239" s="19">
        <v>-0.63103206257284161</v>
      </c>
      <c r="H239" s="19">
        <v>9.1087678338982112</v>
      </c>
      <c r="I239" s="19">
        <v>229.8651219409083</v>
      </c>
      <c r="J239" s="19">
        <v>265.77487033144371</v>
      </c>
      <c r="K239" s="19">
        <v>82.072447316370614</v>
      </c>
      <c r="L239" s="19">
        <v>86.041751994396691</v>
      </c>
      <c r="M239" s="19">
        <v>409.59824027795531</v>
      </c>
    </row>
    <row r="240" spans="2:13" x14ac:dyDescent="0.2">
      <c r="B240" s="82" t="s">
        <v>246</v>
      </c>
      <c r="C240" s="88">
        <v>1</v>
      </c>
      <c r="D240" s="19">
        <v>358.38055216776797</v>
      </c>
      <c r="E240" s="19">
        <v>247.819996136176</v>
      </c>
      <c r="F240" s="19">
        <v>110.56055603159197</v>
      </c>
      <c r="G240" s="19">
        <v>1.3554832738608353</v>
      </c>
      <c r="H240" s="19">
        <v>9.1087678338982112</v>
      </c>
      <c r="I240" s="19">
        <v>229.8651219409083</v>
      </c>
      <c r="J240" s="19">
        <v>265.77487033144371</v>
      </c>
      <c r="K240" s="19">
        <v>82.072447316370614</v>
      </c>
      <c r="L240" s="19">
        <v>86.041751994396691</v>
      </c>
      <c r="M240" s="19">
        <v>409.59824027795531</v>
      </c>
    </row>
    <row r="241" spans="2:13" x14ac:dyDescent="0.2">
      <c r="B241" s="82" t="s">
        <v>247</v>
      </c>
      <c r="C241" s="88">
        <v>1</v>
      </c>
      <c r="D241" s="19">
        <v>198.00953936017774</v>
      </c>
      <c r="E241" s="19">
        <v>247.819996136176</v>
      </c>
      <c r="F241" s="19">
        <v>-49.810456775998261</v>
      </c>
      <c r="G241" s="19">
        <v>-0.61068109140063598</v>
      </c>
      <c r="H241" s="19">
        <v>9.1087678338982112</v>
      </c>
      <c r="I241" s="19">
        <v>229.8651219409083</v>
      </c>
      <c r="J241" s="19">
        <v>265.77487033144371</v>
      </c>
      <c r="K241" s="19">
        <v>82.072447316370614</v>
      </c>
      <c r="L241" s="19">
        <v>86.041751994396691</v>
      </c>
      <c r="M241" s="19">
        <v>409.59824027795531</v>
      </c>
    </row>
    <row r="242" spans="2:13" x14ac:dyDescent="0.2">
      <c r="B242" s="82" t="s">
        <v>248</v>
      </c>
      <c r="C242" s="88">
        <v>1</v>
      </c>
      <c r="D242" s="19">
        <v>166.40779961215463</v>
      </c>
      <c r="E242" s="19">
        <v>233.66073859990601</v>
      </c>
      <c r="F242" s="19">
        <v>-67.252938987751378</v>
      </c>
      <c r="G242" s="19">
        <v>-0.82452763614748636</v>
      </c>
      <c r="H242" s="19">
        <v>8.8590424941091097</v>
      </c>
      <c r="I242" s="19">
        <v>216.19811397571613</v>
      </c>
      <c r="J242" s="19">
        <v>251.1233632240959</v>
      </c>
      <c r="K242" s="19">
        <v>82.045107050688912</v>
      </c>
      <c r="L242" s="19">
        <v>71.936386602457503</v>
      </c>
      <c r="M242" s="19">
        <v>395.38509059735452</v>
      </c>
    </row>
    <row r="243" spans="2:13" x14ac:dyDescent="0.2">
      <c r="B243" s="82" t="s">
        <v>249</v>
      </c>
      <c r="C243" s="88">
        <v>1</v>
      </c>
      <c r="D243" s="19">
        <v>299.87320850245294</v>
      </c>
      <c r="E243" s="19">
        <v>338.84404317122119</v>
      </c>
      <c r="F243" s="19">
        <v>-38.970834668768248</v>
      </c>
      <c r="G243" s="19">
        <v>-0.47778625992815299</v>
      </c>
      <c r="H243" s="19">
        <v>33.34502681058008</v>
      </c>
      <c r="I243" s="19">
        <v>273.11553056233515</v>
      </c>
      <c r="J243" s="19">
        <v>404.57255578010722</v>
      </c>
      <c r="K243" s="19">
        <v>88.118146655753478</v>
      </c>
      <c r="L243" s="19">
        <v>165.14873482926924</v>
      </c>
      <c r="M243" s="19">
        <v>512.53935151317319</v>
      </c>
    </row>
    <row r="244" spans="2:13" x14ac:dyDescent="0.2">
      <c r="B244" s="82" t="s">
        <v>250</v>
      </c>
      <c r="C244" s="88">
        <v>1</v>
      </c>
      <c r="D244" s="19">
        <v>344.85569958245247</v>
      </c>
      <c r="E244" s="19">
        <v>293.67137037403108</v>
      </c>
      <c r="F244" s="19">
        <v>51.184329208421389</v>
      </c>
      <c r="G244" s="19">
        <v>0.62752490233476255</v>
      </c>
      <c r="H244" s="19">
        <v>18.858023306204498</v>
      </c>
      <c r="I244" s="19">
        <v>256.49911588157875</v>
      </c>
      <c r="J244" s="19">
        <v>330.84362486648342</v>
      </c>
      <c r="K244" s="19">
        <v>83.717035303837207</v>
      </c>
      <c r="L244" s="19">
        <v>128.65137378488765</v>
      </c>
      <c r="M244" s="19">
        <v>458.69136696317452</v>
      </c>
    </row>
    <row r="245" spans="2:13" x14ac:dyDescent="0.2">
      <c r="B245" s="82" t="s">
        <v>251</v>
      </c>
      <c r="C245" s="88">
        <v>1</v>
      </c>
      <c r="D245" s="19">
        <v>340.26696321400709</v>
      </c>
      <c r="E245" s="19">
        <v>293.67137037403108</v>
      </c>
      <c r="F245" s="19">
        <v>46.595592839976007</v>
      </c>
      <c r="G245" s="19">
        <v>0.57126654384923437</v>
      </c>
      <c r="H245" s="19">
        <v>18.858023306204498</v>
      </c>
      <c r="I245" s="19">
        <v>256.49911588157875</v>
      </c>
      <c r="J245" s="19">
        <v>330.84362486648342</v>
      </c>
      <c r="K245" s="19">
        <v>83.717035303837207</v>
      </c>
      <c r="L245" s="19">
        <v>128.65137378488765</v>
      </c>
      <c r="M245" s="19">
        <v>458.69136696317452</v>
      </c>
    </row>
    <row r="246" spans="2:13" x14ac:dyDescent="0.2">
      <c r="B246" s="82" t="s">
        <v>252</v>
      </c>
      <c r="C246" s="88">
        <v>1</v>
      </c>
      <c r="D246" s="19">
        <v>262.28117718093938</v>
      </c>
      <c r="E246" s="19">
        <v>322.27884988608685</v>
      </c>
      <c r="F246" s="19">
        <v>-59.997672705147465</v>
      </c>
      <c r="G246" s="19">
        <v>-0.73557735906434685</v>
      </c>
      <c r="H246" s="19">
        <v>18.947175348246912</v>
      </c>
      <c r="I246" s="19">
        <v>284.93086210804501</v>
      </c>
      <c r="J246" s="19">
        <v>359.62683766412869</v>
      </c>
      <c r="K246" s="19">
        <v>83.737162662248039</v>
      </c>
      <c r="L246" s="19">
        <v>157.21917897493415</v>
      </c>
      <c r="M246" s="19">
        <v>487.33852079723954</v>
      </c>
    </row>
    <row r="247" spans="2:13" x14ac:dyDescent="0.2">
      <c r="B247" s="82" t="s">
        <v>253</v>
      </c>
      <c r="C247" s="88">
        <v>1</v>
      </c>
      <c r="D247" s="19">
        <v>235.86848608428613</v>
      </c>
      <c r="E247" s="19">
        <v>262.26821811196174</v>
      </c>
      <c r="F247" s="19">
        <v>-26.399732027675611</v>
      </c>
      <c r="G247" s="19">
        <v>-0.32366330708121005</v>
      </c>
      <c r="H247" s="19">
        <v>10.089747204740895</v>
      </c>
      <c r="I247" s="19">
        <v>242.37967280850251</v>
      </c>
      <c r="J247" s="19">
        <v>282.15676341542098</v>
      </c>
      <c r="K247" s="19">
        <v>82.187103341717474</v>
      </c>
      <c r="L247" s="19">
        <v>100.26396815376771</v>
      </c>
      <c r="M247" s="19">
        <v>424.27246807015581</v>
      </c>
    </row>
    <row r="248" spans="2:13" x14ac:dyDescent="0.2">
      <c r="B248" s="82" t="s">
        <v>254</v>
      </c>
      <c r="C248" s="88">
        <v>1</v>
      </c>
      <c r="D248" s="19">
        <v>203.79754865341786</v>
      </c>
      <c r="E248" s="19">
        <v>235.72477032724478</v>
      </c>
      <c r="F248" s="19">
        <v>-31.927221673826921</v>
      </c>
      <c r="G248" s="19">
        <v>-0.39143087293585482</v>
      </c>
      <c r="H248" s="19">
        <v>8.8473573399610412</v>
      </c>
      <c r="I248" s="19">
        <v>218.28517905690765</v>
      </c>
      <c r="J248" s="19">
        <v>253.16436159758192</v>
      </c>
      <c r="K248" s="19">
        <v>82.043846136974437</v>
      </c>
      <c r="L248" s="19">
        <v>74.002903797372937</v>
      </c>
      <c r="M248" s="19">
        <v>397.44663685711663</v>
      </c>
    </row>
    <row r="249" spans="2:13" x14ac:dyDescent="0.2">
      <c r="B249" s="82" t="s">
        <v>255</v>
      </c>
      <c r="C249" s="88">
        <v>1</v>
      </c>
      <c r="D249" s="19">
        <v>219.29149989342258</v>
      </c>
      <c r="E249" s="19">
        <v>199.94822067567031</v>
      </c>
      <c r="F249" s="19">
        <v>19.343279217752269</v>
      </c>
      <c r="G249" s="19">
        <v>0.237150502696378</v>
      </c>
      <c r="H249" s="19">
        <v>11.111183950329105</v>
      </c>
      <c r="I249" s="19">
        <v>178.04625614802043</v>
      </c>
      <c r="J249" s="19">
        <v>221.85018520332019</v>
      </c>
      <c r="K249" s="19">
        <v>82.318742494189152</v>
      </c>
      <c r="L249" s="19">
        <v>37.684488374210844</v>
      </c>
      <c r="M249" s="19">
        <v>362.21195297712978</v>
      </c>
    </row>
    <row r="250" spans="2:13" x14ac:dyDescent="0.2">
      <c r="B250" s="82" t="s">
        <v>256</v>
      </c>
      <c r="C250" s="88">
        <v>1</v>
      </c>
      <c r="D250" s="19">
        <v>294.08243374242301</v>
      </c>
      <c r="E250" s="19">
        <v>240.59588514828314</v>
      </c>
      <c r="F250" s="19">
        <v>53.486548594139862</v>
      </c>
      <c r="G250" s="19">
        <v>0.65575033807884353</v>
      </c>
      <c r="H250" s="19">
        <v>8.885522345318563</v>
      </c>
      <c r="I250" s="19">
        <v>223.08106439769668</v>
      </c>
      <c r="J250" s="19">
        <v>258.11070589886958</v>
      </c>
      <c r="K250" s="19">
        <v>82.047970507476464</v>
      </c>
      <c r="L250" s="19">
        <v>78.865888808227425</v>
      </c>
      <c r="M250" s="19">
        <v>402.32588148833884</v>
      </c>
    </row>
    <row r="251" spans="2:13" x14ac:dyDescent="0.2">
      <c r="B251" s="82" t="s">
        <v>257</v>
      </c>
      <c r="C251" s="88">
        <v>1</v>
      </c>
      <c r="D251" s="19">
        <v>337.72974904051551</v>
      </c>
      <c r="E251" s="19">
        <v>251.90677894012481</v>
      </c>
      <c r="F251" s="19">
        <v>85.822970100390705</v>
      </c>
      <c r="G251" s="19">
        <v>1.0521980411431466</v>
      </c>
      <c r="H251" s="19">
        <v>9.3186057353760372</v>
      </c>
      <c r="I251" s="19">
        <v>233.5382798516622</v>
      </c>
      <c r="J251" s="19">
        <v>270.27527802858742</v>
      </c>
      <c r="K251" s="19">
        <v>82.096000937304822</v>
      </c>
      <c r="L251" s="19">
        <v>90.082106751388039</v>
      </c>
      <c r="M251" s="19">
        <v>413.73145112886158</v>
      </c>
    </row>
    <row r="252" spans="2:13" x14ac:dyDescent="0.2">
      <c r="B252" s="82" t="s">
        <v>258</v>
      </c>
      <c r="C252" s="88">
        <v>1</v>
      </c>
      <c r="D252" s="19">
        <v>198.84945852895032</v>
      </c>
      <c r="E252" s="19">
        <v>251.90677894012481</v>
      </c>
      <c r="F252" s="19">
        <v>-53.057320411174487</v>
      </c>
      <c r="G252" s="19">
        <v>-0.65048795840599716</v>
      </c>
      <c r="H252" s="19">
        <v>9.3186057353760372</v>
      </c>
      <c r="I252" s="19">
        <v>233.5382798516622</v>
      </c>
      <c r="J252" s="19">
        <v>270.27527802858742</v>
      </c>
      <c r="K252" s="19">
        <v>82.096000937304822</v>
      </c>
      <c r="L252" s="19">
        <v>90.082106751388039</v>
      </c>
      <c r="M252" s="19">
        <v>413.73145112886158</v>
      </c>
    </row>
    <row r="253" spans="2:13" x14ac:dyDescent="0.2">
      <c r="B253" s="82" t="s">
        <v>259</v>
      </c>
      <c r="C253" s="88">
        <v>1</v>
      </c>
      <c r="D253" s="19">
        <v>224.22524285785963</v>
      </c>
      <c r="E253" s="19">
        <v>235.72477032724478</v>
      </c>
      <c r="F253" s="19">
        <v>-11.499527469385157</v>
      </c>
      <c r="G253" s="19">
        <v>-0.14098533601441723</v>
      </c>
      <c r="H253" s="19">
        <v>8.8473573399610412</v>
      </c>
      <c r="I253" s="19">
        <v>218.28517905690765</v>
      </c>
      <c r="J253" s="19">
        <v>253.16436159758192</v>
      </c>
      <c r="K253" s="19">
        <v>82.043846136974437</v>
      </c>
      <c r="L253" s="19">
        <v>74.002903797372937</v>
      </c>
      <c r="M253" s="19">
        <v>397.44663685711663</v>
      </c>
    </row>
    <row r="254" spans="2:13" x14ac:dyDescent="0.2">
      <c r="B254" s="82" t="s">
        <v>260</v>
      </c>
      <c r="C254" s="88">
        <v>1</v>
      </c>
      <c r="D254" s="19">
        <v>258.85789097402039</v>
      </c>
      <c r="E254" s="19">
        <v>235.72477032724478</v>
      </c>
      <c r="F254" s="19">
        <v>23.133120646775609</v>
      </c>
      <c r="G254" s="19">
        <v>0.28361433077407056</v>
      </c>
      <c r="H254" s="19">
        <v>8.8473573399610412</v>
      </c>
      <c r="I254" s="19">
        <v>218.28517905690765</v>
      </c>
      <c r="J254" s="19">
        <v>253.16436159758192</v>
      </c>
      <c r="K254" s="19">
        <v>82.043846136974437</v>
      </c>
      <c r="L254" s="19">
        <v>74.002903797372937</v>
      </c>
      <c r="M254" s="19">
        <v>397.44663685711663</v>
      </c>
    </row>
    <row r="255" spans="2:13" x14ac:dyDescent="0.2">
      <c r="B255" s="82" t="s">
        <v>261</v>
      </c>
      <c r="C255" s="88">
        <v>1</v>
      </c>
      <c r="D255" s="19">
        <v>259.40173476767922</v>
      </c>
      <c r="E255" s="19">
        <v>259.02539496381792</v>
      </c>
      <c r="F255" s="19">
        <v>0.37633980386129906</v>
      </c>
      <c r="G255" s="19">
        <v>4.6139629514552558E-3</v>
      </c>
      <c r="H255" s="19">
        <v>9.8144164338656434</v>
      </c>
      <c r="I255" s="19">
        <v>239.67957173246529</v>
      </c>
      <c r="J255" s="19">
        <v>278.37121819517051</v>
      </c>
      <c r="K255" s="19">
        <v>82.153756621251986</v>
      </c>
      <c r="L255" s="19">
        <v>97.086876856704151</v>
      </c>
      <c r="M255" s="19">
        <v>420.96391307093165</v>
      </c>
    </row>
    <row r="256" spans="2:13" x14ac:dyDescent="0.2">
      <c r="B256" s="82" t="s">
        <v>262</v>
      </c>
      <c r="C256" s="88">
        <v>1</v>
      </c>
      <c r="D256" s="19">
        <v>206.1745931678478</v>
      </c>
      <c r="E256" s="19">
        <v>251.35981052024354</v>
      </c>
      <c r="F256" s="19">
        <v>-45.185217352395739</v>
      </c>
      <c r="G256" s="19">
        <v>-0.55397520187432514</v>
      </c>
      <c r="H256" s="19">
        <v>9.2872018152918994</v>
      </c>
      <c r="I256" s="19">
        <v>233.05321370491282</v>
      </c>
      <c r="J256" s="19">
        <v>269.66640733557426</v>
      </c>
      <c r="K256" s="19">
        <v>82.092442250212855</v>
      </c>
      <c r="L256" s="19">
        <v>89.542153086982125</v>
      </c>
      <c r="M256" s="19">
        <v>413.17746795350496</v>
      </c>
    </row>
    <row r="257" spans="2:13" x14ac:dyDescent="0.2">
      <c r="B257" s="82" t="s">
        <v>263</v>
      </c>
      <c r="C257" s="88">
        <v>1</v>
      </c>
      <c r="D257" s="19">
        <v>304.46835954757643</v>
      </c>
      <c r="E257" s="19">
        <v>287.3439100363579</v>
      </c>
      <c r="F257" s="19">
        <v>17.124449511218529</v>
      </c>
      <c r="G257" s="19">
        <v>0.20994743260786802</v>
      </c>
      <c r="H257" s="19">
        <v>12.987295440866934</v>
      </c>
      <c r="I257" s="19">
        <v>261.74382229345349</v>
      </c>
      <c r="J257" s="19">
        <v>312.9439977792623</v>
      </c>
      <c r="K257" s="19">
        <v>82.592897999252543</v>
      </c>
      <c r="L257" s="19">
        <v>124.53977230431599</v>
      </c>
      <c r="M257" s="19">
        <v>450.14804776839981</v>
      </c>
    </row>
    <row r="258" spans="2:13" x14ac:dyDescent="0.2">
      <c r="B258" s="82" t="s">
        <v>264</v>
      </c>
      <c r="C258" s="88">
        <v>1</v>
      </c>
      <c r="D258" s="19">
        <v>331.18181179812558</v>
      </c>
      <c r="E258" s="19">
        <v>296.8283650780412</v>
      </c>
      <c r="F258" s="19">
        <v>34.353446720084378</v>
      </c>
      <c r="G258" s="19">
        <v>0.42117663025535024</v>
      </c>
      <c r="H258" s="19">
        <v>14.32709516914908</v>
      </c>
      <c r="I258" s="19">
        <v>268.58731249699088</v>
      </c>
      <c r="J258" s="19">
        <v>325.06941765909153</v>
      </c>
      <c r="K258" s="19">
        <v>82.814145005744194</v>
      </c>
      <c r="L258" s="19">
        <v>133.58811323703566</v>
      </c>
      <c r="M258" s="19">
        <v>460.06861691904675</v>
      </c>
    </row>
    <row r="259" spans="2:13" x14ac:dyDescent="0.2">
      <c r="B259" s="82" t="s">
        <v>265</v>
      </c>
      <c r="C259" s="88">
        <v>1</v>
      </c>
      <c r="D259" s="19">
        <v>280.66506151742271</v>
      </c>
      <c r="E259" s="19">
        <v>298.21224016261783</v>
      </c>
      <c r="F259" s="19">
        <v>-17.547178645195117</v>
      </c>
      <c r="G259" s="19">
        <v>-0.21513013330191311</v>
      </c>
      <c r="H259" s="19">
        <v>18.772082563456298</v>
      </c>
      <c r="I259" s="19">
        <v>261.20938895856079</v>
      </c>
      <c r="J259" s="19">
        <v>335.21509136667487</v>
      </c>
      <c r="K259" s="19">
        <v>83.697718253341847</v>
      </c>
      <c r="L259" s="19">
        <v>133.23032064578456</v>
      </c>
      <c r="M259" s="19">
        <v>463.1941596794511</v>
      </c>
    </row>
    <row r="260" spans="2:13" x14ac:dyDescent="0.2">
      <c r="B260" s="82" t="s">
        <v>266</v>
      </c>
      <c r="C260" s="88">
        <v>1</v>
      </c>
      <c r="D260" s="19">
        <v>340.35566181391414</v>
      </c>
      <c r="E260" s="19">
        <v>238.20160838849276</v>
      </c>
      <c r="F260" s="19">
        <v>102.15405342542138</v>
      </c>
      <c r="G260" s="19">
        <v>1.2524187264007471</v>
      </c>
      <c r="H260" s="19">
        <v>8.8552433089029403</v>
      </c>
      <c r="I260" s="19">
        <v>220.74647258097545</v>
      </c>
      <c r="J260" s="19">
        <v>255.65674419601007</v>
      </c>
      <c r="K260" s="19">
        <v>82.044696910321036</v>
      </c>
      <c r="L260" s="19">
        <v>76.47806484492537</v>
      </c>
      <c r="M260" s="19">
        <v>399.92515193206015</v>
      </c>
    </row>
    <row r="261" spans="2:13" x14ac:dyDescent="0.2">
      <c r="B261" s="82" t="s">
        <v>267</v>
      </c>
      <c r="C261" s="88">
        <v>1</v>
      </c>
      <c r="D261" s="19">
        <v>293.192482907672</v>
      </c>
      <c r="E261" s="19">
        <v>250.70964053133318</v>
      </c>
      <c r="F261" s="19">
        <v>42.482842376338823</v>
      </c>
      <c r="G261" s="19">
        <v>0.52084381929789758</v>
      </c>
      <c r="H261" s="19">
        <v>9.2511848574177655</v>
      </c>
      <c r="I261" s="19">
        <v>232.47403904262828</v>
      </c>
      <c r="J261" s="19">
        <v>268.94524202003811</v>
      </c>
      <c r="K261" s="19">
        <v>82.088375415235788</v>
      </c>
      <c r="L261" s="19">
        <v>88.899999496306719</v>
      </c>
      <c r="M261" s="19">
        <v>412.51928156635961</v>
      </c>
    </row>
    <row r="262" spans="2:13" x14ac:dyDescent="0.2">
      <c r="B262" s="82" t="s">
        <v>268</v>
      </c>
      <c r="C262" s="88">
        <v>1</v>
      </c>
      <c r="D262" s="19">
        <v>247.64821289163172</v>
      </c>
      <c r="E262" s="19">
        <v>233.82586114502826</v>
      </c>
      <c r="F262" s="19">
        <v>13.822351746603459</v>
      </c>
      <c r="G262" s="19">
        <v>0.16946338975166161</v>
      </c>
      <c r="H262" s="19">
        <v>8.8574978407355545</v>
      </c>
      <c r="I262" s="19">
        <v>216.36628128578388</v>
      </c>
      <c r="J262" s="19">
        <v>251.28544100427263</v>
      </c>
      <c r="K262" s="19">
        <v>82.0449402769312</v>
      </c>
      <c r="L262" s="19">
        <v>72.101837885987976</v>
      </c>
      <c r="M262" s="19">
        <v>395.54988440406851</v>
      </c>
    </row>
    <row r="263" spans="2:13" x14ac:dyDescent="0.2">
      <c r="B263" s="82" t="s">
        <v>269</v>
      </c>
      <c r="C263" s="88">
        <v>1</v>
      </c>
      <c r="D263" s="19">
        <v>236.22983595974381</v>
      </c>
      <c r="E263" s="19">
        <v>221.16302659085136</v>
      </c>
      <c r="F263" s="19">
        <v>15.06680936889245</v>
      </c>
      <c r="G263" s="19">
        <v>0.18472056240516516</v>
      </c>
      <c r="H263" s="19">
        <v>9.274255386107324</v>
      </c>
      <c r="I263" s="19">
        <v>202.88194930917501</v>
      </c>
      <c r="J263" s="19">
        <v>239.44410387252771</v>
      </c>
      <c r="K263" s="19">
        <v>82.090978615273627</v>
      </c>
      <c r="L263" s="19">
        <v>59.348254221923668</v>
      </c>
      <c r="M263" s="19">
        <v>382.97779895977908</v>
      </c>
    </row>
    <row r="264" spans="2:13" x14ac:dyDescent="0.2">
      <c r="B264" s="82" t="s">
        <v>270</v>
      </c>
      <c r="C264" s="88">
        <v>1</v>
      </c>
      <c r="D264" s="19">
        <v>272.23564345348746</v>
      </c>
      <c r="E264" s="19">
        <v>205.17710098224376</v>
      </c>
      <c r="F264" s="19">
        <v>67.058542471243697</v>
      </c>
      <c r="G264" s="19">
        <v>0.82214431576559832</v>
      </c>
      <c r="H264" s="19">
        <v>10.552063417145847</v>
      </c>
      <c r="I264" s="19">
        <v>184.37725465722681</v>
      </c>
      <c r="J264" s="19">
        <v>225.9769473072607</v>
      </c>
      <c r="K264" s="19">
        <v>82.245139670414815</v>
      </c>
      <c r="L264" s="19">
        <v>43.058451908876549</v>
      </c>
      <c r="M264" s="19">
        <v>367.29575005561094</v>
      </c>
    </row>
    <row r="265" spans="2:13" x14ac:dyDescent="0.2">
      <c r="B265" s="82" t="s">
        <v>271</v>
      </c>
      <c r="C265" s="88">
        <v>1</v>
      </c>
      <c r="D265" s="19">
        <v>183.67520776248719</v>
      </c>
      <c r="E265" s="19">
        <v>238.20160838849276</v>
      </c>
      <c r="F265" s="19">
        <v>-54.526400626005568</v>
      </c>
      <c r="G265" s="19">
        <v>-0.66849902610173495</v>
      </c>
      <c r="H265" s="19">
        <v>8.8552433089029403</v>
      </c>
      <c r="I265" s="19">
        <v>220.74647258097545</v>
      </c>
      <c r="J265" s="19">
        <v>255.65674419601007</v>
      </c>
      <c r="K265" s="19">
        <v>82.044696910321036</v>
      </c>
      <c r="L265" s="19">
        <v>76.47806484492537</v>
      </c>
      <c r="M265" s="19">
        <v>399.92515193206015</v>
      </c>
    </row>
    <row r="266" spans="2:13" x14ac:dyDescent="0.2">
      <c r="B266" s="82" t="s">
        <v>272</v>
      </c>
      <c r="C266" s="88">
        <v>1</v>
      </c>
      <c r="D266" s="19">
        <v>252.50665912191596</v>
      </c>
      <c r="E266" s="19">
        <v>236.55038299506313</v>
      </c>
      <c r="F266" s="19">
        <v>15.956276126852828</v>
      </c>
      <c r="G266" s="19">
        <v>0.19562551220232435</v>
      </c>
      <c r="H266" s="19">
        <v>8.8473300855001398</v>
      </c>
      <c r="I266" s="19">
        <v>219.11084544773504</v>
      </c>
      <c r="J266" s="19">
        <v>253.98992054239122</v>
      </c>
      <c r="K266" s="19">
        <v>82.043843197941229</v>
      </c>
      <c r="L266" s="19">
        <v>74.828522258507405</v>
      </c>
      <c r="M266" s="19">
        <v>398.27224373161886</v>
      </c>
    </row>
    <row r="267" spans="2:13" x14ac:dyDescent="0.2">
      <c r="B267" s="82" t="s">
        <v>273</v>
      </c>
      <c r="C267" s="88">
        <v>1</v>
      </c>
      <c r="D267" s="19">
        <v>289.86053137541177</v>
      </c>
      <c r="E267" s="19">
        <v>238.20160838849276</v>
      </c>
      <c r="F267" s="19">
        <v>51.658922986919009</v>
      </c>
      <c r="G267" s="19">
        <v>0.63334346866368119</v>
      </c>
      <c r="H267" s="19">
        <v>8.8552433089029403</v>
      </c>
      <c r="I267" s="19">
        <v>220.74647258097545</v>
      </c>
      <c r="J267" s="19">
        <v>255.65674419601007</v>
      </c>
      <c r="K267" s="19">
        <v>82.044696910321036</v>
      </c>
      <c r="L267" s="19">
        <v>76.47806484492537</v>
      </c>
      <c r="M267" s="19">
        <v>399.92515193206015</v>
      </c>
    </row>
    <row r="268" spans="2:13" x14ac:dyDescent="0.2">
      <c r="B268" s="82" t="s">
        <v>274</v>
      </c>
      <c r="C268" s="88">
        <v>1</v>
      </c>
      <c r="D268" s="19">
        <v>200.91386435089427</v>
      </c>
      <c r="E268" s="19">
        <v>260.24546703535179</v>
      </c>
      <c r="F268" s="19">
        <v>-59.331602684457522</v>
      </c>
      <c r="G268" s="19">
        <v>-0.72741127520341387</v>
      </c>
      <c r="H268" s="19">
        <v>9.914611720996696</v>
      </c>
      <c r="I268" s="19">
        <v>240.70214247251261</v>
      </c>
      <c r="J268" s="19">
        <v>279.78879159819098</v>
      </c>
      <c r="K268" s="19">
        <v>82.165786569743844</v>
      </c>
      <c r="L268" s="19">
        <v>98.283235928226873</v>
      </c>
      <c r="M268" s="19">
        <v>422.20769814247672</v>
      </c>
    </row>
    <row r="269" spans="2:13" x14ac:dyDescent="0.2">
      <c r="B269" s="82" t="s">
        <v>275</v>
      </c>
      <c r="C269" s="88">
        <v>1</v>
      </c>
      <c r="D269" s="19">
        <v>135.1673761865116</v>
      </c>
      <c r="E269" s="19">
        <v>260.24546703535179</v>
      </c>
      <c r="F269" s="19">
        <v>-125.07809084884019</v>
      </c>
      <c r="G269" s="19">
        <v>-1.5334696763247424</v>
      </c>
      <c r="H269" s="19">
        <v>9.914611720996696</v>
      </c>
      <c r="I269" s="19">
        <v>240.70214247251261</v>
      </c>
      <c r="J269" s="19">
        <v>279.78879159819098</v>
      </c>
      <c r="K269" s="19">
        <v>82.165786569743844</v>
      </c>
      <c r="L269" s="19">
        <v>98.283235928226873</v>
      </c>
      <c r="M269" s="19">
        <v>422.20769814247672</v>
      </c>
    </row>
    <row r="270" spans="2:13" x14ac:dyDescent="0.2">
      <c r="B270" s="82" t="s">
        <v>276</v>
      </c>
      <c r="C270" s="88">
        <v>1</v>
      </c>
      <c r="D270" s="19">
        <v>89.823337547925831</v>
      </c>
      <c r="E270" s="19">
        <v>198.02179104037026</v>
      </c>
      <c r="F270" s="19">
        <v>-108.19845349244443</v>
      </c>
      <c r="G270" s="19">
        <v>-1.3265236647752603</v>
      </c>
      <c r="H270" s="19">
        <v>11.331206768665842</v>
      </c>
      <c r="I270" s="19">
        <v>175.68612547923672</v>
      </c>
      <c r="J270" s="19">
        <v>220.3574566015038</v>
      </c>
      <c r="K270" s="19">
        <v>82.348729218372469</v>
      </c>
      <c r="L270" s="19">
        <v>35.698949991157235</v>
      </c>
      <c r="M270" s="19">
        <v>360.34463208958329</v>
      </c>
    </row>
    <row r="271" spans="2:13" x14ac:dyDescent="0.2">
      <c r="B271" s="82" t="s">
        <v>277</v>
      </c>
      <c r="C271" s="88">
        <v>1</v>
      </c>
      <c r="D271" s="19">
        <v>171.57186238849636</v>
      </c>
      <c r="E271" s="19">
        <v>198.02179104037026</v>
      </c>
      <c r="F271" s="19">
        <v>-26.449928651873904</v>
      </c>
      <c r="G271" s="19">
        <v>-0.32427872262312923</v>
      </c>
      <c r="H271" s="19">
        <v>11.331206768665842</v>
      </c>
      <c r="I271" s="19">
        <v>175.68612547923672</v>
      </c>
      <c r="J271" s="19">
        <v>220.3574566015038</v>
      </c>
      <c r="K271" s="19">
        <v>82.348729218372469</v>
      </c>
      <c r="L271" s="19">
        <v>35.698949991157235</v>
      </c>
      <c r="M271" s="19">
        <v>360.34463208958329</v>
      </c>
    </row>
    <row r="272" spans="2:13" x14ac:dyDescent="0.2">
      <c r="B272" s="82" t="s">
        <v>278</v>
      </c>
      <c r="C272" s="88">
        <v>1</v>
      </c>
      <c r="D272" s="19">
        <v>197.55094390304976</v>
      </c>
      <c r="E272" s="19">
        <v>227.30352093056032</v>
      </c>
      <c r="F272" s="19">
        <v>-29.752577027510569</v>
      </c>
      <c r="G272" s="19">
        <v>-0.36476951602452973</v>
      </c>
      <c r="H272" s="19">
        <v>8.9981232849102764</v>
      </c>
      <c r="I272" s="19">
        <v>209.56674527438122</v>
      </c>
      <c r="J272" s="19">
        <v>245.04029658673943</v>
      </c>
      <c r="K272" s="19">
        <v>82.060241162800736</v>
      </c>
      <c r="L272" s="19">
        <v>65.549337117878395</v>
      </c>
      <c r="M272" s="19">
        <v>389.05770474324225</v>
      </c>
    </row>
    <row r="273" spans="2:13" x14ac:dyDescent="0.2">
      <c r="B273" s="82" t="s">
        <v>279</v>
      </c>
      <c r="C273" s="88">
        <v>1</v>
      </c>
      <c r="D273" s="19">
        <v>268.89447791817884</v>
      </c>
      <c r="E273" s="19">
        <v>227.30352093056032</v>
      </c>
      <c r="F273" s="19">
        <v>41.590956987618512</v>
      </c>
      <c r="G273" s="19">
        <v>0.50990921685011503</v>
      </c>
      <c r="H273" s="19">
        <v>8.9981232849102764</v>
      </c>
      <c r="I273" s="19">
        <v>209.56674527438122</v>
      </c>
      <c r="J273" s="19">
        <v>245.04029658673943</v>
      </c>
      <c r="K273" s="19">
        <v>82.060241162800736</v>
      </c>
      <c r="L273" s="19">
        <v>65.549337117878395</v>
      </c>
      <c r="M273" s="19">
        <v>389.05770474324225</v>
      </c>
    </row>
    <row r="274" spans="2:13" x14ac:dyDescent="0.2">
      <c r="B274" s="82" t="s">
        <v>280</v>
      </c>
      <c r="C274" s="88">
        <v>1</v>
      </c>
      <c r="D274" s="19">
        <v>173.2082566698104</v>
      </c>
      <c r="E274" s="19">
        <v>239.15106295070461</v>
      </c>
      <c r="F274" s="19">
        <v>-65.942806280894217</v>
      </c>
      <c r="G274" s="19">
        <v>-0.80846528050796285</v>
      </c>
      <c r="H274" s="19">
        <v>8.8645947955079905</v>
      </c>
      <c r="I274" s="19">
        <v>221.67749383051603</v>
      </c>
      <c r="J274" s="19">
        <v>256.6246320708932</v>
      </c>
      <c r="K274" s="19">
        <v>82.045706761140892</v>
      </c>
      <c r="L274" s="19">
        <v>77.425528825671421</v>
      </c>
      <c r="M274" s="19">
        <v>400.87659707573778</v>
      </c>
    </row>
    <row r="275" spans="2:13" x14ac:dyDescent="0.2">
      <c r="B275" s="82" t="s">
        <v>281</v>
      </c>
      <c r="C275" s="88">
        <v>1</v>
      </c>
      <c r="D275" s="19">
        <v>299.9339069101668</v>
      </c>
      <c r="E275" s="19">
        <v>210.54358343864885</v>
      </c>
      <c r="F275" s="19">
        <v>89.390323471517945</v>
      </c>
      <c r="G275" s="19">
        <v>1.0959341437829735</v>
      </c>
      <c r="H275" s="19">
        <v>10.043699585026914</v>
      </c>
      <c r="I275" s="19">
        <v>190.74580554018146</v>
      </c>
      <c r="J275" s="19">
        <v>230.34136133711624</v>
      </c>
      <c r="K275" s="19">
        <v>82.181462985279353</v>
      </c>
      <c r="L275" s="19">
        <v>48.550451547366805</v>
      </c>
      <c r="M275" s="19">
        <v>372.53671532993087</v>
      </c>
    </row>
    <row r="276" spans="2:13" x14ac:dyDescent="0.2">
      <c r="B276" s="82" t="s">
        <v>282</v>
      </c>
      <c r="C276" s="88">
        <v>1</v>
      </c>
      <c r="D276" s="19">
        <v>244.48261981110159</v>
      </c>
      <c r="E276" s="19">
        <v>236.55038299506313</v>
      </c>
      <c r="F276" s="19">
        <v>7.9322368160384542</v>
      </c>
      <c r="G276" s="19">
        <v>9.7250002300738547E-2</v>
      </c>
      <c r="H276" s="19">
        <v>8.8473300855001398</v>
      </c>
      <c r="I276" s="19">
        <v>219.11084544773504</v>
      </c>
      <c r="J276" s="19">
        <v>253.98992054239122</v>
      </c>
      <c r="K276" s="19">
        <v>82.043843197941229</v>
      </c>
      <c r="L276" s="19">
        <v>74.828522258507405</v>
      </c>
      <c r="M276" s="19">
        <v>398.27224373161886</v>
      </c>
    </row>
    <row r="277" spans="2:13" x14ac:dyDescent="0.2">
      <c r="B277" s="82" t="s">
        <v>283</v>
      </c>
      <c r="C277" s="88">
        <v>1</v>
      </c>
      <c r="D277" s="19">
        <v>440.97002195203333</v>
      </c>
      <c r="E277" s="19">
        <v>341.73368756637831</v>
      </c>
      <c r="F277" s="19">
        <v>99.236334385655027</v>
      </c>
      <c r="G277" s="19">
        <v>1.216647204456714</v>
      </c>
      <c r="H277" s="19">
        <v>33.321132482252608</v>
      </c>
      <c r="I277" s="19">
        <v>276.05227459455887</v>
      </c>
      <c r="J277" s="19">
        <v>407.41510053819775</v>
      </c>
      <c r="K277" s="19">
        <v>88.109107514186078</v>
      </c>
      <c r="L277" s="19">
        <v>168.05619685383962</v>
      </c>
      <c r="M277" s="19">
        <v>515.41117827891696</v>
      </c>
    </row>
    <row r="278" spans="2:13" x14ac:dyDescent="0.2">
      <c r="B278" s="82" t="s">
        <v>284</v>
      </c>
      <c r="C278" s="88">
        <v>1</v>
      </c>
      <c r="D278" s="19">
        <v>269.93480159233297</v>
      </c>
      <c r="E278" s="19">
        <v>311.00923674497392</v>
      </c>
      <c r="F278" s="19">
        <v>-41.074435152640945</v>
      </c>
      <c r="G278" s="19">
        <v>-0.50357660843146757</v>
      </c>
      <c r="H278" s="19">
        <v>18.733101807484939</v>
      </c>
      <c r="I278" s="19">
        <v>274.08322299931575</v>
      </c>
      <c r="J278" s="19">
        <v>347.93525049063209</v>
      </c>
      <c r="K278" s="19">
        <v>83.688984104099191</v>
      </c>
      <c r="L278" s="19">
        <v>146.04453366769803</v>
      </c>
      <c r="M278" s="19">
        <v>475.9739398222498</v>
      </c>
    </row>
    <row r="279" spans="2:13" x14ac:dyDescent="0.2">
      <c r="B279" s="82" t="s">
        <v>285</v>
      </c>
      <c r="C279" s="88">
        <v>1</v>
      </c>
      <c r="D279" s="19">
        <v>334.96321778716339</v>
      </c>
      <c r="E279" s="19">
        <v>297.19673653612278</v>
      </c>
      <c r="F279" s="19">
        <v>37.766481251040602</v>
      </c>
      <c r="G279" s="19">
        <v>0.46302076876075615</v>
      </c>
      <c r="H279" s="19">
        <v>18.78805065678857</v>
      </c>
      <c r="I279" s="19">
        <v>260.16240960316946</v>
      </c>
      <c r="J279" s="19">
        <v>334.2310634690761</v>
      </c>
      <c r="K279" s="19">
        <v>83.701301092208979</v>
      </c>
      <c r="L279" s="19">
        <v>132.20775465670718</v>
      </c>
      <c r="M279" s="19">
        <v>462.18571841553842</v>
      </c>
    </row>
    <row r="280" spans="2:13" x14ac:dyDescent="0.2">
      <c r="B280" s="82" t="s">
        <v>286</v>
      </c>
      <c r="C280" s="88">
        <v>1</v>
      </c>
      <c r="D280" s="19">
        <v>357.7484603303962</v>
      </c>
      <c r="E280" s="19">
        <v>297.19673653612278</v>
      </c>
      <c r="F280" s="19">
        <v>60.551723794273414</v>
      </c>
      <c r="G280" s="19">
        <v>0.74237007982418102</v>
      </c>
      <c r="H280" s="19">
        <v>18.78805065678857</v>
      </c>
      <c r="I280" s="19">
        <v>260.16240960316946</v>
      </c>
      <c r="J280" s="19">
        <v>334.2310634690761</v>
      </c>
      <c r="K280" s="19">
        <v>83.701301092208979</v>
      </c>
      <c r="L280" s="19">
        <v>132.20775465670718</v>
      </c>
      <c r="M280" s="19">
        <v>462.18571841553842</v>
      </c>
    </row>
    <row r="281" spans="2:13" x14ac:dyDescent="0.2">
      <c r="B281" s="82" t="s">
        <v>287</v>
      </c>
      <c r="C281" s="88">
        <v>1</v>
      </c>
      <c r="D281" s="19">
        <v>230.50294470959292</v>
      </c>
      <c r="E281" s="19">
        <v>232.98883807573108</v>
      </c>
      <c r="F281" s="19">
        <v>-2.485893366138157</v>
      </c>
      <c r="G281" s="19">
        <v>-3.0477296780590028E-2</v>
      </c>
      <c r="H281" s="19">
        <v>23.137471857983346</v>
      </c>
      <c r="I281" s="19">
        <v>187.3810891483057</v>
      </c>
      <c r="J281" s="19">
        <v>278.59658700315646</v>
      </c>
      <c r="K281" s="19">
        <v>84.783604317259019</v>
      </c>
      <c r="L281" s="19">
        <v>65.866459165974248</v>
      </c>
      <c r="M281" s="19">
        <v>400.11121698548789</v>
      </c>
    </row>
    <row r="282" spans="2:13" x14ac:dyDescent="0.2">
      <c r="B282" s="82" t="s">
        <v>288</v>
      </c>
      <c r="C282" s="88">
        <v>1</v>
      </c>
      <c r="D282" s="19">
        <v>363.78535420602554</v>
      </c>
      <c r="E282" s="19">
        <v>224.99180541443459</v>
      </c>
      <c r="F282" s="19">
        <v>138.79354879159095</v>
      </c>
      <c r="G282" s="19">
        <v>1.701622537544327</v>
      </c>
      <c r="H282" s="19">
        <v>9.086280075135031</v>
      </c>
      <c r="I282" s="19">
        <v>207.08125827710592</v>
      </c>
      <c r="J282" s="19">
        <v>242.90235255176327</v>
      </c>
      <c r="K282" s="19">
        <v>82.069954567127482</v>
      </c>
      <c r="L282" s="19">
        <v>63.218474889938875</v>
      </c>
      <c r="M282" s="19">
        <v>386.76513593893031</v>
      </c>
    </row>
    <row r="283" spans="2:13" x14ac:dyDescent="0.2">
      <c r="B283" s="82" t="s">
        <v>289</v>
      </c>
      <c r="C283" s="88">
        <v>1</v>
      </c>
      <c r="D283" s="19">
        <v>268.40864887242094</v>
      </c>
      <c r="E283" s="19">
        <v>201.87465025317744</v>
      </c>
      <c r="F283" s="19">
        <v>66.533998619243505</v>
      </c>
      <c r="G283" s="19">
        <v>0.81571335663050104</v>
      </c>
      <c r="H283" s="19">
        <v>10.898465422410332</v>
      </c>
      <c r="I283" s="19">
        <v>180.39198880553039</v>
      </c>
      <c r="J283" s="19">
        <v>223.35731170082448</v>
      </c>
      <c r="K283" s="19">
        <v>82.290300191517375</v>
      </c>
      <c r="L283" s="19">
        <v>39.666982391564062</v>
      </c>
      <c r="M283" s="19">
        <v>364.08231811479084</v>
      </c>
    </row>
    <row r="284" spans="2:13" x14ac:dyDescent="0.2">
      <c r="B284" s="82" t="s">
        <v>290</v>
      </c>
      <c r="C284" s="88">
        <v>1</v>
      </c>
      <c r="D284" s="19">
        <v>211.23872621363978</v>
      </c>
      <c r="E284" s="19">
        <v>224.99180541443459</v>
      </c>
      <c r="F284" s="19">
        <v>-13.753079200794815</v>
      </c>
      <c r="G284" s="19">
        <v>-0.16861410153756701</v>
      </c>
      <c r="H284" s="19">
        <v>9.086280075135031</v>
      </c>
      <c r="I284" s="19">
        <v>207.08125827710592</v>
      </c>
      <c r="J284" s="19">
        <v>242.90235255176327</v>
      </c>
      <c r="K284" s="19">
        <v>82.069954567127482</v>
      </c>
      <c r="L284" s="19">
        <v>63.218474889938875</v>
      </c>
      <c r="M284" s="19">
        <v>386.76513593893031</v>
      </c>
    </row>
    <row r="285" spans="2:13" x14ac:dyDescent="0.2">
      <c r="B285" s="82" t="s">
        <v>291</v>
      </c>
      <c r="C285" s="88">
        <v>1</v>
      </c>
      <c r="D285" s="19">
        <v>223.0831529572697</v>
      </c>
      <c r="E285" s="19">
        <v>201.87465025317744</v>
      </c>
      <c r="F285" s="19">
        <v>21.208502704092268</v>
      </c>
      <c r="G285" s="19">
        <v>0.26001832580160755</v>
      </c>
      <c r="H285" s="19">
        <v>10.898465422410332</v>
      </c>
      <c r="I285" s="19">
        <v>180.39198880553039</v>
      </c>
      <c r="J285" s="19">
        <v>223.35731170082448</v>
      </c>
      <c r="K285" s="19">
        <v>82.290300191517375</v>
      </c>
      <c r="L285" s="19">
        <v>39.666982391564062</v>
      </c>
      <c r="M285" s="19">
        <v>364.08231811479084</v>
      </c>
    </row>
    <row r="286" spans="2:13" x14ac:dyDescent="0.2">
      <c r="B286" s="82" t="s">
        <v>292</v>
      </c>
      <c r="C286" s="88">
        <v>1</v>
      </c>
      <c r="D286" s="19">
        <v>351.97074735656679</v>
      </c>
      <c r="E286" s="19">
        <v>172.97820630160601</v>
      </c>
      <c r="F286" s="19">
        <v>178.99254105496078</v>
      </c>
      <c r="G286" s="19">
        <v>2.194466130185893</v>
      </c>
      <c r="H286" s="19">
        <v>14.692927225538368</v>
      </c>
      <c r="I286" s="19">
        <v>144.01603878285562</v>
      </c>
      <c r="J286" s="19">
        <v>201.9403738203564</v>
      </c>
      <c r="K286" s="19">
        <v>82.878218293478895</v>
      </c>
      <c r="L286" s="19">
        <v>9.6116555097948151</v>
      </c>
      <c r="M286" s="19">
        <v>336.34475709341723</v>
      </c>
    </row>
    <row r="287" spans="2:13" x14ac:dyDescent="0.2">
      <c r="B287" s="82" t="s">
        <v>293</v>
      </c>
      <c r="C287" s="88">
        <v>1</v>
      </c>
      <c r="D287" s="19">
        <v>168.5650474293837</v>
      </c>
      <c r="E287" s="19">
        <v>141.77004683390885</v>
      </c>
      <c r="F287" s="19">
        <v>26.795000595474846</v>
      </c>
      <c r="G287" s="19">
        <v>0.32850933853732628</v>
      </c>
      <c r="H287" s="19">
        <v>19.632799095423579</v>
      </c>
      <c r="I287" s="19">
        <v>103.07058228641502</v>
      </c>
      <c r="J287" s="19">
        <v>180.4695113814027</v>
      </c>
      <c r="K287" s="19">
        <v>83.894956686131238</v>
      </c>
      <c r="L287" s="19">
        <v>-23.600661958464656</v>
      </c>
      <c r="M287" s="19">
        <v>307.14075562628238</v>
      </c>
    </row>
    <row r="288" spans="2:13" x14ac:dyDescent="0.2">
      <c r="B288" s="82" t="s">
        <v>294</v>
      </c>
      <c r="C288" s="88">
        <v>1</v>
      </c>
      <c r="D288" s="19">
        <v>241.95493277686541</v>
      </c>
      <c r="E288" s="19">
        <v>120.96460718877739</v>
      </c>
      <c r="F288" s="19">
        <v>120.99032558808801</v>
      </c>
      <c r="G288" s="19">
        <v>1.4833532728142926</v>
      </c>
      <c r="H288" s="19">
        <v>23.147601923243844</v>
      </c>
      <c r="I288" s="19">
        <v>75.33689024255311</v>
      </c>
      <c r="J288" s="19">
        <v>166.59232413500166</v>
      </c>
      <c r="K288" s="19">
        <v>84.78636937529248</v>
      </c>
      <c r="L288" s="19">
        <v>-46.163222103516205</v>
      </c>
      <c r="M288" s="19">
        <v>288.09243648107099</v>
      </c>
    </row>
    <row r="289" spans="2:13" x14ac:dyDescent="0.2">
      <c r="B289" s="82" t="s">
        <v>295</v>
      </c>
      <c r="C289" s="88">
        <v>1</v>
      </c>
      <c r="D289" s="19">
        <v>184.85808826771864</v>
      </c>
      <c r="E289" s="19">
        <v>155.64033993066312</v>
      </c>
      <c r="F289" s="19">
        <v>29.217748337055525</v>
      </c>
      <c r="G289" s="19">
        <v>0.35821246376001725</v>
      </c>
      <c r="H289" s="19">
        <v>17.372133968673509</v>
      </c>
      <c r="I289" s="19">
        <v>121.39701683814975</v>
      </c>
      <c r="J289" s="19">
        <v>189.8836630231765</v>
      </c>
      <c r="K289" s="19">
        <v>83.394891903953635</v>
      </c>
      <c r="L289" s="19">
        <v>-8.7446592226888242</v>
      </c>
      <c r="M289" s="19">
        <v>320.02533908401506</v>
      </c>
    </row>
    <row r="290" spans="2:13" x14ac:dyDescent="0.2">
      <c r="B290" s="82" t="s">
        <v>296</v>
      </c>
      <c r="C290" s="88">
        <v>1</v>
      </c>
      <c r="D290" s="19">
        <v>200.07702230282163</v>
      </c>
      <c r="E290" s="19">
        <v>211.55495897695391</v>
      </c>
      <c r="F290" s="19">
        <v>-11.47793667413228</v>
      </c>
      <c r="G290" s="19">
        <v>-0.14072063074442687</v>
      </c>
      <c r="H290" s="19">
        <v>9.9561610619359673</v>
      </c>
      <c r="I290" s="19">
        <v>191.92973385379037</v>
      </c>
      <c r="J290" s="19">
        <v>231.18018410011746</v>
      </c>
      <c r="K290" s="19">
        <v>82.170810511627437</v>
      </c>
      <c r="L290" s="19">
        <v>49.582824857025372</v>
      </c>
      <c r="M290" s="19">
        <v>373.52709309688248</v>
      </c>
    </row>
    <row r="291" spans="2:13" x14ac:dyDescent="0.2">
      <c r="B291" s="82" t="s">
        <v>297</v>
      </c>
      <c r="C291" s="88">
        <v>1</v>
      </c>
      <c r="D291" s="19">
        <v>181.75129023351653</v>
      </c>
      <c r="E291" s="19">
        <v>211.55495897695391</v>
      </c>
      <c r="F291" s="19">
        <v>-29.803668743437385</v>
      </c>
      <c r="G291" s="19">
        <v>-0.36539590547893752</v>
      </c>
      <c r="H291" s="19">
        <v>9.9561610619359673</v>
      </c>
      <c r="I291" s="19">
        <v>191.92973385379037</v>
      </c>
      <c r="J291" s="19">
        <v>231.18018410011746</v>
      </c>
      <c r="K291" s="19">
        <v>82.170810511627437</v>
      </c>
      <c r="L291" s="19">
        <v>49.582824857025372</v>
      </c>
      <c r="M291" s="19">
        <v>373.52709309688248</v>
      </c>
    </row>
    <row r="292" spans="2:13" x14ac:dyDescent="0.2">
      <c r="B292" s="82" t="s">
        <v>298</v>
      </c>
      <c r="C292" s="88">
        <v>1</v>
      </c>
      <c r="D292" s="19">
        <v>154.70125058617577</v>
      </c>
      <c r="E292" s="19">
        <v>205.17710098224376</v>
      </c>
      <c r="F292" s="19">
        <v>-50.475850396067983</v>
      </c>
      <c r="G292" s="19">
        <v>-0.61883888252354324</v>
      </c>
      <c r="H292" s="19">
        <v>10.552063417145847</v>
      </c>
      <c r="I292" s="19">
        <v>184.37725465722681</v>
      </c>
      <c r="J292" s="19">
        <v>225.9769473072607</v>
      </c>
      <c r="K292" s="19">
        <v>82.245139670414815</v>
      </c>
      <c r="L292" s="19">
        <v>43.058451908876549</v>
      </c>
      <c r="M292" s="19">
        <v>367.29575005561094</v>
      </c>
    </row>
    <row r="293" spans="2:13" x14ac:dyDescent="0.2">
      <c r="B293" s="82" t="s">
        <v>299</v>
      </c>
      <c r="C293" s="88">
        <v>1</v>
      </c>
      <c r="D293" s="19">
        <v>120.08165652683778</v>
      </c>
      <c r="E293" s="19">
        <v>245.797245059566</v>
      </c>
      <c r="F293" s="19">
        <v>-125.71558853272822</v>
      </c>
      <c r="G293" s="19">
        <v>-1.5412854605307147</v>
      </c>
      <c r="H293" s="19">
        <v>9.026738210492125</v>
      </c>
      <c r="I293" s="19">
        <v>228.00406469549469</v>
      </c>
      <c r="J293" s="19">
        <v>263.59042542363733</v>
      </c>
      <c r="K293" s="19">
        <v>82.063383794280199</v>
      </c>
      <c r="L293" s="19">
        <v>84.036866605206427</v>
      </c>
      <c r="M293" s="19">
        <v>407.55762351392559</v>
      </c>
    </row>
    <row r="294" spans="2:13" x14ac:dyDescent="0.2">
      <c r="B294" s="82" t="s">
        <v>300</v>
      </c>
      <c r="C294" s="88">
        <v>1</v>
      </c>
      <c r="D294" s="19">
        <v>284.8292030196755</v>
      </c>
      <c r="E294" s="19">
        <v>266.81284068172448</v>
      </c>
      <c r="F294" s="19">
        <v>18.016362337951023</v>
      </c>
      <c r="G294" s="19">
        <v>0.22088237144837436</v>
      </c>
      <c r="H294" s="19">
        <v>10.521585907363814</v>
      </c>
      <c r="I294" s="19">
        <v>246.07307052330879</v>
      </c>
      <c r="J294" s="19">
        <v>287.55261084014018</v>
      </c>
      <c r="K294" s="19">
        <v>82.241234955784847</v>
      </c>
      <c r="L294" s="19">
        <v>104.70188844081889</v>
      </c>
      <c r="M294" s="19">
        <v>428.92379292263007</v>
      </c>
    </row>
    <row r="295" spans="2:13" x14ac:dyDescent="0.2">
      <c r="B295" s="82" t="s">
        <v>301</v>
      </c>
      <c r="C295" s="88">
        <v>1</v>
      </c>
      <c r="D295" s="19">
        <v>248.17471444662888</v>
      </c>
      <c r="E295" s="19">
        <v>266.81284068172448</v>
      </c>
      <c r="F295" s="19">
        <v>-18.638126235095598</v>
      </c>
      <c r="G295" s="19">
        <v>-0.22850525788383313</v>
      </c>
      <c r="H295" s="19">
        <v>10.521585907363814</v>
      </c>
      <c r="I295" s="19">
        <v>246.07307052330879</v>
      </c>
      <c r="J295" s="19">
        <v>287.55261084014018</v>
      </c>
      <c r="K295" s="19">
        <v>82.241234955784847</v>
      </c>
      <c r="L295" s="19">
        <v>104.70188844081889</v>
      </c>
      <c r="M295" s="19">
        <v>428.92379292263007</v>
      </c>
    </row>
    <row r="296" spans="2:13" x14ac:dyDescent="0.2">
      <c r="B296" s="82" t="s">
        <v>302</v>
      </c>
      <c r="C296" s="88">
        <v>1</v>
      </c>
      <c r="D296" s="19">
        <v>278.14696766500168</v>
      </c>
      <c r="E296" s="19">
        <v>259.4363666047077</v>
      </c>
      <c r="F296" s="19">
        <v>18.710601060293982</v>
      </c>
      <c r="G296" s="19">
        <v>0.2293938063577059</v>
      </c>
      <c r="H296" s="19">
        <v>9.8476980387053601</v>
      </c>
      <c r="I296" s="19">
        <v>240.02493987584469</v>
      </c>
      <c r="J296" s="19">
        <v>278.84779333357068</v>
      </c>
      <c r="K296" s="19">
        <v>82.157739219796539</v>
      </c>
      <c r="L296" s="19">
        <v>97.489998143172613</v>
      </c>
      <c r="M296" s="19">
        <v>421.38273506624279</v>
      </c>
    </row>
    <row r="297" spans="2:13" x14ac:dyDescent="0.2">
      <c r="B297" s="82" t="s">
        <v>303</v>
      </c>
      <c r="C297" s="88">
        <v>1</v>
      </c>
      <c r="D297" s="19">
        <v>275.66126852782827</v>
      </c>
      <c r="E297" s="19">
        <v>245.797245059566</v>
      </c>
      <c r="F297" s="19">
        <v>29.864023468262275</v>
      </c>
      <c r="G297" s="19">
        <v>0.36613586033205198</v>
      </c>
      <c r="H297" s="19">
        <v>9.026738210492125</v>
      </c>
      <c r="I297" s="19">
        <v>228.00406469549469</v>
      </c>
      <c r="J297" s="19">
        <v>263.59042542363733</v>
      </c>
      <c r="K297" s="19">
        <v>82.063383794280199</v>
      </c>
      <c r="L297" s="19">
        <v>84.036866605206427</v>
      </c>
      <c r="M297" s="19">
        <v>407.55762351392559</v>
      </c>
    </row>
    <row r="298" spans="2:13" x14ac:dyDescent="0.2">
      <c r="B298" s="82" t="s">
        <v>304</v>
      </c>
      <c r="C298" s="88">
        <v>1</v>
      </c>
      <c r="D298" s="19">
        <v>325.03973275525487</v>
      </c>
      <c r="E298" s="19">
        <v>374.0977047921383</v>
      </c>
      <c r="F298" s="19">
        <v>-49.057972036883427</v>
      </c>
      <c r="G298" s="19">
        <v>-0.60145555460599254</v>
      </c>
      <c r="H298" s="19">
        <v>33.642321537576656</v>
      </c>
      <c r="I298" s="19">
        <v>307.78317555405738</v>
      </c>
      <c r="J298" s="19">
        <v>440.41223403021922</v>
      </c>
      <c r="K298" s="19">
        <v>88.231075905738933</v>
      </c>
      <c r="L298" s="19">
        <v>200.17979439100236</v>
      </c>
      <c r="M298" s="19">
        <v>548.01561519327424</v>
      </c>
    </row>
    <row r="299" spans="2:13" x14ac:dyDescent="0.2">
      <c r="B299" s="82" t="s">
        <v>305</v>
      </c>
      <c r="C299" s="88">
        <v>1</v>
      </c>
      <c r="D299" s="19">
        <v>336.94447229060336</v>
      </c>
      <c r="E299" s="19">
        <v>305.80787683369107</v>
      </c>
      <c r="F299" s="19">
        <v>31.136595456912289</v>
      </c>
      <c r="G299" s="19">
        <v>0.38173771787793859</v>
      </c>
      <c r="H299" s="19">
        <v>18.712583865994105</v>
      </c>
      <c r="I299" s="19">
        <v>268.92230731330375</v>
      </c>
      <c r="J299" s="19">
        <v>342.69344635407839</v>
      </c>
      <c r="K299" s="19">
        <v>83.68439371823419</v>
      </c>
      <c r="L299" s="19">
        <v>140.85222215925262</v>
      </c>
      <c r="M299" s="19">
        <v>470.76353150812952</v>
      </c>
    </row>
    <row r="300" spans="2:13" x14ac:dyDescent="0.2">
      <c r="B300" s="82" t="s">
        <v>306</v>
      </c>
      <c r="C300" s="88">
        <v>1</v>
      </c>
      <c r="D300" s="19">
        <v>304.84372440863598</v>
      </c>
      <c r="E300" s="19">
        <v>295.27672838418346</v>
      </c>
      <c r="F300" s="19">
        <v>9.5669960244525214</v>
      </c>
      <c r="G300" s="19">
        <v>0.11729231072728147</v>
      </c>
      <c r="H300" s="19">
        <v>18.823368417100113</v>
      </c>
      <c r="I300" s="19">
        <v>258.17278435758851</v>
      </c>
      <c r="J300" s="19">
        <v>332.3806724107784</v>
      </c>
      <c r="K300" s="19">
        <v>83.709235784424976</v>
      </c>
      <c r="L300" s="19">
        <v>130.27210592602938</v>
      </c>
      <c r="M300" s="19">
        <v>460.28135084233753</v>
      </c>
    </row>
    <row r="301" spans="2:13" x14ac:dyDescent="0.2">
      <c r="B301" s="82" t="s">
        <v>307</v>
      </c>
      <c r="C301" s="88">
        <v>1</v>
      </c>
      <c r="D301" s="19">
        <v>257.52693757002027</v>
      </c>
      <c r="E301" s="19">
        <v>306.38580571272257</v>
      </c>
      <c r="F301" s="19">
        <v>-48.858868142702306</v>
      </c>
      <c r="G301" s="19">
        <v>-0.59901452131156918</v>
      </c>
      <c r="H301" s="19">
        <v>18.712402586797371</v>
      </c>
      <c r="I301" s="19">
        <v>269.50059352334102</v>
      </c>
      <c r="J301" s="19">
        <v>343.27101790210412</v>
      </c>
      <c r="K301" s="19">
        <v>83.684353182760233</v>
      </c>
      <c r="L301" s="19">
        <v>141.43023094034646</v>
      </c>
      <c r="M301" s="19">
        <v>471.34138048509868</v>
      </c>
    </row>
    <row r="302" spans="2:13" x14ac:dyDescent="0.2">
      <c r="B302" s="82" t="s">
        <v>308</v>
      </c>
      <c r="C302" s="88">
        <v>1</v>
      </c>
      <c r="D302" s="19">
        <v>280.49607322898152</v>
      </c>
      <c r="E302" s="19">
        <v>246.59189726823422</v>
      </c>
      <c r="F302" s="19">
        <v>33.904175960747295</v>
      </c>
      <c r="G302" s="19">
        <v>0.41566852662802983</v>
      </c>
      <c r="H302" s="19">
        <v>9.0571948794106341</v>
      </c>
      <c r="I302" s="19">
        <v>228.73868181831918</v>
      </c>
      <c r="J302" s="19">
        <v>264.44511271814929</v>
      </c>
      <c r="K302" s="19">
        <v>82.066739524183575</v>
      </c>
      <c r="L302" s="19">
        <v>84.82490412027974</v>
      </c>
      <c r="M302" s="19">
        <v>408.35889041618873</v>
      </c>
    </row>
    <row r="303" spans="2:13" x14ac:dyDescent="0.2">
      <c r="B303" s="82" t="s">
        <v>309</v>
      </c>
      <c r="C303" s="88">
        <v>1</v>
      </c>
      <c r="D303" s="19">
        <v>234.36817392164625</v>
      </c>
      <c r="E303" s="19">
        <v>235.72477032724478</v>
      </c>
      <c r="F303" s="19">
        <v>-1.3565964055985376</v>
      </c>
      <c r="G303" s="19">
        <v>-1.6632005148772132E-2</v>
      </c>
      <c r="H303" s="19">
        <v>8.8473573399610412</v>
      </c>
      <c r="I303" s="19">
        <v>218.28517905690765</v>
      </c>
      <c r="J303" s="19">
        <v>253.16436159758192</v>
      </c>
      <c r="K303" s="19">
        <v>82.043846136974437</v>
      </c>
      <c r="L303" s="19">
        <v>74.002903797372937</v>
      </c>
      <c r="M303" s="19">
        <v>397.44663685711663</v>
      </c>
    </row>
    <row r="304" spans="2:13" x14ac:dyDescent="0.2">
      <c r="B304" s="82" t="s">
        <v>310</v>
      </c>
      <c r="C304" s="88">
        <v>1</v>
      </c>
      <c r="D304" s="19">
        <v>240.35825174778387</v>
      </c>
      <c r="E304" s="19">
        <v>237.03199037499172</v>
      </c>
      <c r="F304" s="19">
        <v>3.3262613727921462</v>
      </c>
      <c r="G304" s="19">
        <v>4.0780291065294613E-2</v>
      </c>
      <c r="H304" s="19">
        <v>8.8485411631660984</v>
      </c>
      <c r="I304" s="19">
        <v>219.59006559510601</v>
      </c>
      <c r="J304" s="19">
        <v>254.47391515487743</v>
      </c>
      <c r="K304" s="19">
        <v>82.043973805288203</v>
      </c>
      <c r="L304" s="19">
        <v>75.309872189950454</v>
      </c>
      <c r="M304" s="19">
        <v>398.75410856003299</v>
      </c>
    </row>
    <row r="305" spans="2:13" x14ac:dyDescent="0.2">
      <c r="B305" s="82" t="s">
        <v>311</v>
      </c>
      <c r="C305" s="88">
        <v>1</v>
      </c>
      <c r="D305" s="19">
        <v>212.82588288712984</v>
      </c>
      <c r="E305" s="19">
        <v>251.90677894012481</v>
      </c>
      <c r="F305" s="19">
        <v>-39.080896052994973</v>
      </c>
      <c r="G305" s="19">
        <v>-0.47913562330666809</v>
      </c>
      <c r="H305" s="19">
        <v>9.3186057353760372</v>
      </c>
      <c r="I305" s="19">
        <v>233.5382798516622</v>
      </c>
      <c r="J305" s="19">
        <v>270.27527802858742</v>
      </c>
      <c r="K305" s="19">
        <v>82.096000937304822</v>
      </c>
      <c r="L305" s="19">
        <v>90.082106751388039</v>
      </c>
      <c r="M305" s="19">
        <v>413.73145112886158</v>
      </c>
    </row>
    <row r="306" spans="2:13" x14ac:dyDescent="0.2">
      <c r="B306" s="82" t="s">
        <v>312</v>
      </c>
      <c r="C306" s="88">
        <v>1</v>
      </c>
      <c r="D306" s="19">
        <v>213.59333551683733</v>
      </c>
      <c r="E306" s="19">
        <v>254.21849445625054</v>
      </c>
      <c r="F306" s="19">
        <v>-40.625158939413211</v>
      </c>
      <c r="G306" s="19">
        <v>-0.49806843793891226</v>
      </c>
      <c r="H306" s="19">
        <v>9.4622301174075591</v>
      </c>
      <c r="I306" s="19">
        <v>235.56688817285513</v>
      </c>
      <c r="J306" s="19">
        <v>272.87010073964598</v>
      </c>
      <c r="K306" s="19">
        <v>82.112427535917774</v>
      </c>
      <c r="L306" s="19">
        <v>92.361442749566891</v>
      </c>
      <c r="M306" s="19">
        <v>416.07554616293419</v>
      </c>
    </row>
    <row r="307" spans="2:13" x14ac:dyDescent="0.2">
      <c r="B307" s="82" t="s">
        <v>313</v>
      </c>
      <c r="C307" s="88">
        <v>1</v>
      </c>
      <c r="D307" s="19">
        <v>202.78247809055952</v>
      </c>
      <c r="E307" s="19">
        <v>278.50801961274487</v>
      </c>
      <c r="F307" s="19">
        <v>-75.725541522185353</v>
      </c>
      <c r="G307" s="19">
        <v>-0.92840257521901715</v>
      </c>
      <c r="H307" s="19">
        <v>11.838888901806815</v>
      </c>
      <c r="I307" s="19">
        <v>255.17162936546791</v>
      </c>
      <c r="J307" s="19">
        <v>301.84440986002187</v>
      </c>
      <c r="K307" s="19">
        <v>82.420120404400635</v>
      </c>
      <c r="L307" s="19">
        <v>116.04445483589259</v>
      </c>
      <c r="M307" s="19">
        <v>440.97158438959718</v>
      </c>
    </row>
    <row r="308" spans="2:13" x14ac:dyDescent="0.2">
      <c r="B308" s="82" t="s">
        <v>314</v>
      </c>
      <c r="C308" s="88">
        <v>1</v>
      </c>
      <c r="D308" s="19">
        <v>172.89299098579787</v>
      </c>
      <c r="E308" s="19">
        <v>267.18061358372887</v>
      </c>
      <c r="F308" s="19">
        <v>-94.287622597931005</v>
      </c>
      <c r="G308" s="19">
        <v>-1.1559755119816768</v>
      </c>
      <c r="H308" s="19">
        <v>10.558710664245959</v>
      </c>
      <c r="I308" s="19">
        <v>246.36766444529042</v>
      </c>
      <c r="J308" s="19">
        <v>287.99356272216733</v>
      </c>
      <c r="K308" s="19">
        <v>82.245992777386022</v>
      </c>
      <c r="L308" s="19">
        <v>105.06028289670957</v>
      </c>
      <c r="M308" s="19">
        <v>429.30094427074818</v>
      </c>
    </row>
    <row r="309" spans="2:13" x14ac:dyDescent="0.2">
      <c r="B309" s="82" t="s">
        <v>315</v>
      </c>
      <c r="C309" s="88">
        <v>1</v>
      </c>
      <c r="D309" s="19">
        <v>270.36572840572046</v>
      </c>
      <c r="E309" s="19">
        <v>269.29968615944176</v>
      </c>
      <c r="F309" s="19">
        <v>1.0660422462786983</v>
      </c>
      <c r="G309" s="19">
        <v>1.3069782623442203E-2</v>
      </c>
      <c r="H309" s="19">
        <v>10.778561458839867</v>
      </c>
      <c r="I309" s="19">
        <v>248.05337507450895</v>
      </c>
      <c r="J309" s="19">
        <v>290.54599724437458</v>
      </c>
      <c r="K309" s="19">
        <v>82.274506040258672</v>
      </c>
      <c r="L309" s="19">
        <v>107.12315115839112</v>
      </c>
      <c r="M309" s="19">
        <v>431.4762211604924</v>
      </c>
    </row>
    <row r="310" spans="2:13" x14ac:dyDescent="0.2">
      <c r="B310" s="82" t="s">
        <v>316</v>
      </c>
      <c r="C310" s="88">
        <v>1</v>
      </c>
      <c r="D310" s="19">
        <v>280.23676981467042</v>
      </c>
      <c r="E310" s="19">
        <v>249.84274721278604</v>
      </c>
      <c r="F310" s="19">
        <v>30.394022601884387</v>
      </c>
      <c r="G310" s="19">
        <v>0.37263370175553601</v>
      </c>
      <c r="H310" s="19">
        <v>9.205406867241015</v>
      </c>
      <c r="I310" s="19">
        <v>231.69738164506671</v>
      </c>
      <c r="J310" s="19">
        <v>267.98811278050533</v>
      </c>
      <c r="K310" s="19">
        <v>82.083228936476544</v>
      </c>
      <c r="L310" s="19">
        <v>88.043250730827111</v>
      </c>
      <c r="M310" s="19">
        <v>411.64224369474493</v>
      </c>
    </row>
    <row r="311" spans="2:13" x14ac:dyDescent="0.2">
      <c r="B311" s="82" t="s">
        <v>317</v>
      </c>
      <c r="C311" s="88">
        <v>1</v>
      </c>
      <c r="D311" s="19">
        <v>350.55099080856598</v>
      </c>
      <c r="E311" s="19">
        <v>374.15549768004144</v>
      </c>
      <c r="F311" s="19">
        <v>-23.604506871475451</v>
      </c>
      <c r="G311" s="19">
        <v>-0.28939357217845046</v>
      </c>
      <c r="H311" s="19">
        <v>33.643852737491081</v>
      </c>
      <c r="I311" s="19">
        <v>307.83795019598779</v>
      </c>
      <c r="J311" s="19">
        <v>440.47304516409508</v>
      </c>
      <c r="K311" s="19">
        <v>88.231659760363556</v>
      </c>
      <c r="L311" s="19">
        <v>200.23643640575506</v>
      </c>
      <c r="M311" s="19">
        <v>548.07455895432781</v>
      </c>
    </row>
    <row r="312" spans="2:13" x14ac:dyDescent="0.2">
      <c r="B312" s="82" t="s">
        <v>318</v>
      </c>
      <c r="C312" s="88">
        <v>1</v>
      </c>
      <c r="D312" s="19">
        <v>351.30307609863956</v>
      </c>
      <c r="E312" s="19">
        <v>365.04558693441254</v>
      </c>
      <c r="F312" s="19">
        <v>-13.742510835772975</v>
      </c>
      <c r="G312" s="19">
        <v>-0.16848453234459854</v>
      </c>
      <c r="H312" s="19">
        <v>21.663475119554541</v>
      </c>
      <c r="I312" s="19">
        <v>322.34332714507161</v>
      </c>
      <c r="J312" s="19">
        <v>407.74784672375347</v>
      </c>
      <c r="K312" s="19">
        <v>84.393264608629352</v>
      </c>
      <c r="L312" s="19">
        <v>198.69263156136955</v>
      </c>
      <c r="M312" s="19">
        <v>531.3985423074555</v>
      </c>
    </row>
    <row r="313" spans="2:13" x14ac:dyDescent="0.2">
      <c r="B313" s="82" t="s">
        <v>319</v>
      </c>
      <c r="C313" s="88">
        <v>1</v>
      </c>
      <c r="D313" s="19">
        <v>313.2871856579099</v>
      </c>
      <c r="E313" s="19">
        <v>357.12796129168191</v>
      </c>
      <c r="F313" s="19">
        <v>-43.840775633772012</v>
      </c>
      <c r="G313" s="19">
        <v>-0.53749221438143979</v>
      </c>
      <c r="H313" s="19">
        <v>20.961102303857196</v>
      </c>
      <c r="I313" s="19">
        <v>315.81019343077611</v>
      </c>
      <c r="J313" s="19">
        <v>398.44572915258772</v>
      </c>
      <c r="K313" s="19">
        <v>84.215703801840547</v>
      </c>
      <c r="L313" s="19">
        <v>191.12500736845507</v>
      </c>
      <c r="M313" s="19">
        <v>523.13091521490878</v>
      </c>
    </row>
    <row r="314" spans="2:13" x14ac:dyDescent="0.2">
      <c r="B314" s="82" t="s">
        <v>320</v>
      </c>
      <c r="C314" s="88">
        <v>1</v>
      </c>
      <c r="D314" s="19">
        <v>206.85485160026474</v>
      </c>
      <c r="E314" s="19">
        <v>205.17710098224376</v>
      </c>
      <c r="F314" s="19">
        <v>1.6777506180209798</v>
      </c>
      <c r="G314" s="19">
        <v>2.056938733002835E-2</v>
      </c>
      <c r="H314" s="19">
        <v>10.552063417145847</v>
      </c>
      <c r="I314" s="19">
        <v>184.37725465722681</v>
      </c>
      <c r="J314" s="19">
        <v>225.9769473072607</v>
      </c>
      <c r="K314" s="19">
        <v>82.245139670414815</v>
      </c>
      <c r="L314" s="19">
        <v>43.058451908876549</v>
      </c>
      <c r="M314" s="19">
        <v>367.29575005561094</v>
      </c>
    </row>
    <row r="315" spans="2:13" x14ac:dyDescent="0.2">
      <c r="B315" s="82" t="s">
        <v>321</v>
      </c>
      <c r="C315" s="88">
        <v>1</v>
      </c>
      <c r="D315" s="19">
        <v>142.74466259605006</v>
      </c>
      <c r="E315" s="19">
        <v>238.20160838849276</v>
      </c>
      <c r="F315" s="19">
        <v>-95.456945792442696</v>
      </c>
      <c r="G315" s="19">
        <v>-1.1703115291725203</v>
      </c>
      <c r="H315" s="19">
        <v>8.8552433089029403</v>
      </c>
      <c r="I315" s="19">
        <v>220.74647258097545</v>
      </c>
      <c r="J315" s="19">
        <v>255.65674419601007</v>
      </c>
      <c r="K315" s="19">
        <v>82.044696910321036</v>
      </c>
      <c r="L315" s="19">
        <v>76.47806484492537</v>
      </c>
      <c r="M315" s="19">
        <v>399.92515193206015</v>
      </c>
    </row>
    <row r="316" spans="2:13" x14ac:dyDescent="0.2">
      <c r="B316" s="82" t="s">
        <v>322</v>
      </c>
      <c r="C316" s="88">
        <v>1</v>
      </c>
      <c r="D316" s="19">
        <v>227.90986270015858</v>
      </c>
      <c r="E316" s="19">
        <v>254.38361700137278</v>
      </c>
      <c r="F316" s="19">
        <v>-26.4737543012142</v>
      </c>
      <c r="G316" s="19">
        <v>-0.32457082742369131</v>
      </c>
      <c r="H316" s="19">
        <v>9.4731501689287043</v>
      </c>
      <c r="I316" s="19">
        <v>235.71048550679146</v>
      </c>
      <c r="J316" s="19">
        <v>273.05674849595408</v>
      </c>
      <c r="K316" s="19">
        <v>82.113686625127514</v>
      </c>
      <c r="L316" s="19">
        <v>92.524083423510319</v>
      </c>
      <c r="M316" s="19">
        <v>416.24315057923525</v>
      </c>
    </row>
    <row r="317" spans="2:13" x14ac:dyDescent="0.2">
      <c r="B317" s="82" t="s">
        <v>323</v>
      </c>
      <c r="C317" s="88">
        <v>1</v>
      </c>
      <c r="D317" s="19">
        <v>223.9126389906113</v>
      </c>
      <c r="E317" s="19">
        <v>239.15106295070461</v>
      </c>
      <c r="F317" s="19">
        <v>-15.238423960093314</v>
      </c>
      <c r="G317" s="19">
        <v>-0.18682457414563403</v>
      </c>
      <c r="H317" s="19">
        <v>8.8645947955079905</v>
      </c>
      <c r="I317" s="19">
        <v>221.67749383051603</v>
      </c>
      <c r="J317" s="19">
        <v>256.6246320708932</v>
      </c>
      <c r="K317" s="19">
        <v>82.045706761140892</v>
      </c>
      <c r="L317" s="19">
        <v>77.425528825671421</v>
      </c>
      <c r="M317" s="19">
        <v>400.87659707573778</v>
      </c>
    </row>
    <row r="318" spans="2:13" x14ac:dyDescent="0.2">
      <c r="B318" s="82" t="s">
        <v>324</v>
      </c>
      <c r="C318" s="88">
        <v>1</v>
      </c>
      <c r="D318" s="19">
        <v>220.86505026355866</v>
      </c>
      <c r="E318" s="19">
        <v>254.38361700137278</v>
      </c>
      <c r="F318" s="19">
        <v>-33.518566737814126</v>
      </c>
      <c r="G318" s="19">
        <v>-0.41094091968850766</v>
      </c>
      <c r="H318" s="19">
        <v>9.4731501689287043</v>
      </c>
      <c r="I318" s="19">
        <v>235.71048550679146</v>
      </c>
      <c r="J318" s="19">
        <v>273.05674849595408</v>
      </c>
      <c r="K318" s="19">
        <v>82.113686625127514</v>
      </c>
      <c r="L318" s="19">
        <v>92.524083423510319</v>
      </c>
      <c r="M318" s="19">
        <v>416.24315057923525</v>
      </c>
    </row>
    <row r="319" spans="2:13" x14ac:dyDescent="0.2">
      <c r="B319" s="82" t="s">
        <v>325</v>
      </c>
      <c r="C319" s="88">
        <v>1</v>
      </c>
      <c r="D319" s="19">
        <v>229.21950133471654</v>
      </c>
      <c r="E319" s="19">
        <v>236.55038299506313</v>
      </c>
      <c r="F319" s="19">
        <v>-7.3308816603465914</v>
      </c>
      <c r="G319" s="19">
        <v>-8.9877329039603882E-2</v>
      </c>
      <c r="H319" s="19">
        <v>8.8473300855001398</v>
      </c>
      <c r="I319" s="19">
        <v>219.11084544773504</v>
      </c>
      <c r="J319" s="19">
        <v>253.98992054239122</v>
      </c>
      <c r="K319" s="19">
        <v>82.043843197941229</v>
      </c>
      <c r="L319" s="19">
        <v>74.828522258507405</v>
      </c>
      <c r="M319" s="19">
        <v>398.27224373161886</v>
      </c>
    </row>
    <row r="320" spans="2:13" x14ac:dyDescent="0.2">
      <c r="B320" s="82" t="s">
        <v>326</v>
      </c>
      <c r="C320" s="88">
        <v>1</v>
      </c>
      <c r="D320" s="19">
        <v>224.88853710671569</v>
      </c>
      <c r="E320" s="19">
        <v>238.20160838849276</v>
      </c>
      <c r="F320" s="19">
        <v>-13.31307128177707</v>
      </c>
      <c r="G320" s="19">
        <v>-0.16321956124216147</v>
      </c>
      <c r="H320" s="19">
        <v>8.8552433089029403</v>
      </c>
      <c r="I320" s="19">
        <v>220.74647258097545</v>
      </c>
      <c r="J320" s="19">
        <v>255.65674419601007</v>
      </c>
      <c r="K320" s="19">
        <v>82.044696910321036</v>
      </c>
      <c r="L320" s="19">
        <v>76.47806484492537</v>
      </c>
      <c r="M320" s="19">
        <v>399.92515193206015</v>
      </c>
    </row>
    <row r="321" spans="2:13" x14ac:dyDescent="0.2">
      <c r="B321" s="82" t="s">
        <v>327</v>
      </c>
      <c r="C321" s="88">
        <v>1</v>
      </c>
      <c r="D321" s="19">
        <v>241.56974188162042</v>
      </c>
      <c r="E321" s="19">
        <v>238.20160838849276</v>
      </c>
      <c r="F321" s="19">
        <v>3.3681334931276581</v>
      </c>
      <c r="G321" s="19">
        <v>4.1293647372399801E-2</v>
      </c>
      <c r="H321" s="19">
        <v>8.8552433089029403</v>
      </c>
      <c r="I321" s="19">
        <v>220.74647258097545</v>
      </c>
      <c r="J321" s="19">
        <v>255.65674419601007</v>
      </c>
      <c r="K321" s="19">
        <v>82.044696910321036</v>
      </c>
      <c r="L321" s="19">
        <v>76.47806484492537</v>
      </c>
      <c r="M321" s="19">
        <v>399.92515193206015</v>
      </c>
    </row>
    <row r="322" spans="2:13" x14ac:dyDescent="0.2">
      <c r="B322" s="82" t="s">
        <v>328</v>
      </c>
      <c r="C322" s="88">
        <v>1</v>
      </c>
      <c r="D322" s="19">
        <v>230.10048123327263</v>
      </c>
      <c r="E322" s="19">
        <v>238.20160838849276</v>
      </c>
      <c r="F322" s="19">
        <v>-8.1011271552201265</v>
      </c>
      <c r="G322" s="19">
        <v>-9.9320614443933863E-2</v>
      </c>
      <c r="H322" s="19">
        <v>8.8552433089029403</v>
      </c>
      <c r="I322" s="19">
        <v>220.74647258097545</v>
      </c>
      <c r="J322" s="19">
        <v>255.65674419601007</v>
      </c>
      <c r="K322" s="19">
        <v>82.044696910321036</v>
      </c>
      <c r="L322" s="19">
        <v>76.47806484492537</v>
      </c>
      <c r="M322" s="19">
        <v>399.92515193206015</v>
      </c>
    </row>
    <row r="323" spans="2:13" x14ac:dyDescent="0.2">
      <c r="B323" s="82" t="s">
        <v>329</v>
      </c>
      <c r="C323" s="88">
        <v>1</v>
      </c>
      <c r="D323" s="19">
        <v>308.24658556892086</v>
      </c>
      <c r="E323" s="19">
        <v>262.26821811196174</v>
      </c>
      <c r="F323" s="19">
        <v>45.97836745695912</v>
      </c>
      <c r="G323" s="19">
        <v>0.56369930004265778</v>
      </c>
      <c r="H323" s="19">
        <v>10.089747204740895</v>
      </c>
      <c r="I323" s="19">
        <v>242.37967280850251</v>
      </c>
      <c r="J323" s="19">
        <v>282.15676341542098</v>
      </c>
      <c r="K323" s="19">
        <v>82.187103341717474</v>
      </c>
      <c r="L323" s="19">
        <v>100.26396815376771</v>
      </c>
      <c r="M323" s="19">
        <v>424.27246807015581</v>
      </c>
    </row>
    <row r="324" spans="2:13" x14ac:dyDescent="0.2">
      <c r="B324" s="82" t="s">
        <v>330</v>
      </c>
      <c r="C324" s="88">
        <v>1</v>
      </c>
      <c r="D324" s="19">
        <v>326.65294605776489</v>
      </c>
      <c r="E324" s="19">
        <v>262.26821811196174</v>
      </c>
      <c r="F324" s="19">
        <v>64.384727945803149</v>
      </c>
      <c r="G324" s="19">
        <v>0.78936308711832937</v>
      </c>
      <c r="H324" s="19">
        <v>10.089747204740895</v>
      </c>
      <c r="I324" s="19">
        <v>242.37967280850251</v>
      </c>
      <c r="J324" s="19">
        <v>282.15676341542098</v>
      </c>
      <c r="K324" s="19">
        <v>82.187103341717474</v>
      </c>
      <c r="L324" s="19">
        <v>100.26396815376771</v>
      </c>
      <c r="M324" s="19">
        <v>424.27246807015581</v>
      </c>
    </row>
    <row r="325" spans="2:13" x14ac:dyDescent="0.2">
      <c r="B325" s="82" t="s">
        <v>331</v>
      </c>
      <c r="C325" s="88">
        <v>1</v>
      </c>
      <c r="D325" s="19">
        <v>120.51899294525484</v>
      </c>
      <c r="E325" s="19">
        <v>238.20160838849276</v>
      </c>
      <c r="F325" s="19">
        <v>-117.68261544323792</v>
      </c>
      <c r="G325" s="19">
        <v>-1.4428004216252759</v>
      </c>
      <c r="H325" s="19">
        <v>8.8552433089029403</v>
      </c>
      <c r="I325" s="19">
        <v>220.74647258097545</v>
      </c>
      <c r="J325" s="19">
        <v>255.65674419601007</v>
      </c>
      <c r="K325" s="19">
        <v>82.044696910321036</v>
      </c>
      <c r="L325" s="19">
        <v>76.47806484492537</v>
      </c>
      <c r="M325" s="19">
        <v>399.92515193206015</v>
      </c>
    </row>
    <row r="326" spans="2:13" x14ac:dyDescent="0.2">
      <c r="B326" s="82" t="s">
        <v>332</v>
      </c>
      <c r="C326" s="88">
        <v>1</v>
      </c>
      <c r="D326" s="19">
        <v>199.31599103370235</v>
      </c>
      <c r="E326" s="19">
        <v>240.10051751291641</v>
      </c>
      <c r="F326" s="19">
        <v>-40.784526479214065</v>
      </c>
      <c r="G326" s="19">
        <v>-0.5000222996265713</v>
      </c>
      <c r="H326" s="19">
        <v>8.8774392020252613</v>
      </c>
      <c r="I326" s="19">
        <v>222.60162996247075</v>
      </c>
      <c r="J326" s="19">
        <v>257.5994050633621</v>
      </c>
      <c r="K326" s="19">
        <v>82.047095523438415</v>
      </c>
      <c r="L326" s="19">
        <v>78.372245909796845</v>
      </c>
      <c r="M326" s="19">
        <v>401.82878911603598</v>
      </c>
    </row>
    <row r="327" spans="2:13" x14ac:dyDescent="0.2">
      <c r="B327" s="82" t="s">
        <v>333</v>
      </c>
      <c r="C327" s="88">
        <v>1</v>
      </c>
      <c r="D327" s="19">
        <v>265.2078074172141</v>
      </c>
      <c r="E327" s="19">
        <v>254.38361700137278</v>
      </c>
      <c r="F327" s="19">
        <v>10.824190415841315</v>
      </c>
      <c r="G327" s="19">
        <v>0.132705637420684</v>
      </c>
      <c r="H327" s="19">
        <v>9.4731501689287043</v>
      </c>
      <c r="I327" s="19">
        <v>235.71048550679146</v>
      </c>
      <c r="J327" s="19">
        <v>273.05674849595408</v>
      </c>
      <c r="K327" s="19">
        <v>82.113686625127514</v>
      </c>
      <c r="L327" s="19">
        <v>92.524083423510319</v>
      </c>
      <c r="M327" s="19">
        <v>416.24315057923525</v>
      </c>
    </row>
    <row r="328" spans="2:13" x14ac:dyDescent="0.2">
      <c r="B328" s="82" t="s">
        <v>334</v>
      </c>
      <c r="C328" s="88">
        <v>1</v>
      </c>
      <c r="D328" s="19">
        <v>292.62008799438132</v>
      </c>
      <c r="E328" s="19">
        <v>254.38361700137278</v>
      </c>
      <c r="F328" s="19">
        <v>38.236470993008538</v>
      </c>
      <c r="G328" s="19">
        <v>0.46878288914970995</v>
      </c>
      <c r="H328" s="19">
        <v>9.4731501689287043</v>
      </c>
      <c r="I328" s="19">
        <v>235.71048550679146</v>
      </c>
      <c r="J328" s="19">
        <v>273.05674849595408</v>
      </c>
      <c r="K328" s="19">
        <v>82.113686625127514</v>
      </c>
      <c r="L328" s="19">
        <v>92.524083423510319</v>
      </c>
      <c r="M328" s="19">
        <v>416.24315057923525</v>
      </c>
    </row>
    <row r="329" spans="2:13" x14ac:dyDescent="0.2">
      <c r="B329" s="82" t="s">
        <v>335</v>
      </c>
      <c r="C329" s="88">
        <v>1</v>
      </c>
      <c r="D329" s="19">
        <v>296.42927521325447</v>
      </c>
      <c r="E329" s="19">
        <v>254.38361700137278</v>
      </c>
      <c r="F329" s="19">
        <v>42.045658211881687</v>
      </c>
      <c r="G329" s="19">
        <v>0.51548389851069443</v>
      </c>
      <c r="H329" s="19">
        <v>9.4731501689287043</v>
      </c>
      <c r="I329" s="19">
        <v>235.71048550679146</v>
      </c>
      <c r="J329" s="19">
        <v>273.05674849595408</v>
      </c>
      <c r="K329" s="19">
        <v>82.113686625127514</v>
      </c>
      <c r="L329" s="19">
        <v>92.524083423510319</v>
      </c>
      <c r="M329" s="19">
        <v>416.24315057923525</v>
      </c>
    </row>
    <row r="330" spans="2:13" x14ac:dyDescent="0.2">
      <c r="B330" s="82" t="s">
        <v>336</v>
      </c>
      <c r="C330" s="88">
        <v>1</v>
      </c>
      <c r="D330" s="19">
        <v>349.29649762786892</v>
      </c>
      <c r="E330" s="19">
        <v>345.44894462935383</v>
      </c>
      <c r="F330" s="19">
        <v>3.8475529985150843</v>
      </c>
      <c r="G330" s="19">
        <v>4.7171377586867985E-2</v>
      </c>
      <c r="H330" s="19">
        <v>33.303094357854334</v>
      </c>
      <c r="I330" s="19">
        <v>279.80308775690975</v>
      </c>
      <c r="J330" s="19">
        <v>411.09480150179792</v>
      </c>
      <c r="K330" s="19">
        <v>88.102287432590089</v>
      </c>
      <c r="L330" s="19">
        <v>171.7848974153531</v>
      </c>
      <c r="M330" s="19">
        <v>519.11299184335462</v>
      </c>
    </row>
    <row r="331" spans="2:13" x14ac:dyDescent="0.2">
      <c r="B331" s="82" t="s">
        <v>337</v>
      </c>
      <c r="C331" s="88">
        <v>1</v>
      </c>
      <c r="D331" s="19">
        <v>284.12361474754738</v>
      </c>
      <c r="E331" s="19">
        <v>298.21224016261783</v>
      </c>
      <c r="F331" s="19">
        <v>-14.088625415070453</v>
      </c>
      <c r="G331" s="19">
        <v>-0.17272793107482068</v>
      </c>
      <c r="H331" s="19">
        <v>18.772082563456298</v>
      </c>
      <c r="I331" s="19">
        <v>261.20938895856079</v>
      </c>
      <c r="J331" s="19">
        <v>335.21509136667487</v>
      </c>
      <c r="K331" s="19">
        <v>83.697718253341847</v>
      </c>
      <c r="L331" s="19">
        <v>133.23032064578456</v>
      </c>
      <c r="M331" s="19">
        <v>463.1941596794511</v>
      </c>
    </row>
    <row r="332" spans="2:13" x14ac:dyDescent="0.2">
      <c r="B332" s="82" t="s">
        <v>338</v>
      </c>
      <c r="C332" s="88">
        <v>1</v>
      </c>
      <c r="D332" s="19">
        <v>302.02682443031557</v>
      </c>
      <c r="E332" s="19">
        <v>298.21224016261783</v>
      </c>
      <c r="F332" s="19">
        <v>3.8145842676977395</v>
      </c>
      <c r="G332" s="19">
        <v>4.6767177709557663E-2</v>
      </c>
      <c r="H332" s="19">
        <v>18.772082563456298</v>
      </c>
      <c r="I332" s="19">
        <v>261.20938895856079</v>
      </c>
      <c r="J332" s="19">
        <v>335.21509136667487</v>
      </c>
      <c r="K332" s="19">
        <v>83.697718253341847</v>
      </c>
      <c r="L332" s="19">
        <v>133.23032064578456</v>
      </c>
      <c r="M332" s="19">
        <v>463.1941596794511</v>
      </c>
    </row>
    <row r="333" spans="2:13" x14ac:dyDescent="0.2">
      <c r="B333" s="82" t="s">
        <v>339</v>
      </c>
      <c r="C333" s="88">
        <v>1</v>
      </c>
      <c r="D333" s="19">
        <v>262.65703595214245</v>
      </c>
      <c r="E333" s="19">
        <v>298.21224016261783</v>
      </c>
      <c r="F333" s="19">
        <v>-35.555204210475381</v>
      </c>
      <c r="G333" s="19">
        <v>-0.4359102950986829</v>
      </c>
      <c r="H333" s="19">
        <v>18.772082563456298</v>
      </c>
      <c r="I333" s="19">
        <v>261.20938895856079</v>
      </c>
      <c r="J333" s="19">
        <v>335.21509136667487</v>
      </c>
      <c r="K333" s="19">
        <v>83.697718253341847</v>
      </c>
      <c r="L333" s="19">
        <v>133.23032064578456</v>
      </c>
      <c r="M333" s="19">
        <v>463.1941596794511</v>
      </c>
    </row>
    <row r="334" spans="2:13" x14ac:dyDescent="0.2">
      <c r="B334" s="82" t="s">
        <v>340</v>
      </c>
      <c r="C334" s="88">
        <v>1</v>
      </c>
      <c r="D334" s="19">
        <v>377.139476472588</v>
      </c>
      <c r="E334" s="19">
        <v>257.54846558060746</v>
      </c>
      <c r="F334" s="19">
        <v>119.59101089198055</v>
      </c>
      <c r="G334" s="19">
        <v>1.4661975372289964</v>
      </c>
      <c r="H334" s="19">
        <v>9.698826210404162</v>
      </c>
      <c r="I334" s="19">
        <v>238.43048962325497</v>
      </c>
      <c r="J334" s="19">
        <v>276.66644153795994</v>
      </c>
      <c r="K334" s="19">
        <v>82.140027921265002</v>
      </c>
      <c r="L334" s="19">
        <v>95.637008991102419</v>
      </c>
      <c r="M334" s="19">
        <v>419.45992217011246</v>
      </c>
    </row>
    <row r="335" spans="2:13" ht="16" thickBot="1" x14ac:dyDescent="0.25">
      <c r="B335" s="86" t="s">
        <v>341</v>
      </c>
      <c r="C335" s="89">
        <v>1</v>
      </c>
      <c r="D335" s="20">
        <v>327.86669151320319</v>
      </c>
      <c r="E335" s="20">
        <v>275.35417913383355</v>
      </c>
      <c r="F335" s="20">
        <v>52.512512379369639</v>
      </c>
      <c r="G335" s="20">
        <v>0.64380855843657681</v>
      </c>
      <c r="H335" s="20">
        <v>11.458053172380456</v>
      </c>
      <c r="I335" s="20">
        <v>252.76847852269663</v>
      </c>
      <c r="J335" s="20">
        <v>297.93987974497048</v>
      </c>
      <c r="K335" s="20">
        <v>82.366279141088256</v>
      </c>
      <c r="L335" s="20">
        <v>112.99674431077048</v>
      </c>
      <c r="M335" s="20">
        <v>437.7116139568966</v>
      </c>
    </row>
    <row r="354" spans="6:6" x14ac:dyDescent="0.2">
      <c r="F354" t="s">
        <v>79</v>
      </c>
    </row>
    <row r="373" spans="6:6" x14ac:dyDescent="0.2">
      <c r="F373"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61" r:id="rId3" name="DD570796">
              <controlPr defaultSize="0" autoFill="0" autoPict="0" macro="[0]!GoToResultsNew1114202311164971">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E9017-6BD7-BA4C-AE00-C0285B5DB6DC}">
  <sheetPr codeName="XLSTAT_20231114_111549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105.435634143533+(A1-1)*7.32740704116424</f>
        <v>105.43563414353299</v>
      </c>
      <c r="D1">
        <f t="shared" ref="D1:D32" si="1">0+1*C1-160.778800748822*(1.00454545454545+(C1-278.382191825989)^2/936173.959690766)^0.5</f>
        <v>-58.250703111847926</v>
      </c>
      <c r="E1">
        <v>1</v>
      </c>
      <c r="G1">
        <f t="shared" ref="G1:G32" si="2">96.7716857510219+(E1-1)*7.45297151062092</f>
        <v>96.771685751021906</v>
      </c>
      <c r="H1">
        <f t="shared" ref="H1:H32" si="3">0+1*G1+160.778800748822*(1.00454545454545+(G1-278.382191825989)^2/936173.959690766)^0.5</f>
        <v>260.71691419815443</v>
      </c>
    </row>
    <row r="2" spans="1:8" x14ac:dyDescent="0.2">
      <c r="A2">
        <v>2</v>
      </c>
      <c r="C2">
        <f t="shared" si="0"/>
        <v>112.76304118469723</v>
      </c>
      <c r="D2">
        <f t="shared" si="1"/>
        <v>-50.713918709198552</v>
      </c>
      <c r="E2">
        <v>2</v>
      </c>
      <c r="G2">
        <f t="shared" si="2"/>
        <v>104.22465726164282</v>
      </c>
      <c r="H2">
        <f t="shared" si="3"/>
        <v>267.9464437749416</v>
      </c>
    </row>
    <row r="3" spans="1:8" x14ac:dyDescent="0.2">
      <c r="A3">
        <v>3</v>
      </c>
      <c r="C3">
        <f t="shared" si="0"/>
        <v>120.09044822586148</v>
      </c>
      <c r="D3">
        <f t="shared" si="1"/>
        <v>-43.18594589049755</v>
      </c>
      <c r="E3">
        <v>3</v>
      </c>
      <c r="G3">
        <f t="shared" si="2"/>
        <v>111.67762877226374</v>
      </c>
      <c r="H3">
        <f t="shared" si="3"/>
        <v>275.18504868183823</v>
      </c>
    </row>
    <row r="4" spans="1:8" x14ac:dyDescent="0.2">
      <c r="A4">
        <v>4</v>
      </c>
      <c r="C4">
        <f t="shared" si="0"/>
        <v>127.41785526702571</v>
      </c>
      <c r="D4">
        <f t="shared" si="1"/>
        <v>-35.666817165894514</v>
      </c>
      <c r="E4">
        <v>4</v>
      </c>
      <c r="G4">
        <f t="shared" si="2"/>
        <v>119.13060028288467</v>
      </c>
      <c r="H4">
        <f t="shared" si="3"/>
        <v>282.4327646583813</v>
      </c>
    </row>
    <row r="5" spans="1:8" x14ac:dyDescent="0.2">
      <c r="A5">
        <v>5</v>
      </c>
      <c r="C5">
        <f t="shared" si="0"/>
        <v>134.74526230818995</v>
      </c>
      <c r="D5">
        <f t="shared" si="1"/>
        <v>-28.15656376164651</v>
      </c>
      <c r="E5">
        <v>5</v>
      </c>
      <c r="G5">
        <f t="shared" si="2"/>
        <v>126.58357179350558</v>
      </c>
      <c r="H5">
        <f t="shared" si="3"/>
        <v>289.6896261011662</v>
      </c>
    </row>
    <row r="6" spans="1:8" x14ac:dyDescent="0.2">
      <c r="A6">
        <v>6</v>
      </c>
      <c r="C6">
        <f t="shared" si="0"/>
        <v>142.07266934935419</v>
      </c>
      <c r="D6">
        <f t="shared" si="1"/>
        <v>-20.655215595555291</v>
      </c>
      <c r="E6">
        <v>6</v>
      </c>
      <c r="G6">
        <f t="shared" si="2"/>
        <v>134.0365433041265</v>
      </c>
      <c r="H6">
        <f t="shared" si="3"/>
        <v>296.95566603611712</v>
      </c>
    </row>
    <row r="7" spans="1:8" x14ac:dyDescent="0.2">
      <c r="A7">
        <v>7</v>
      </c>
      <c r="C7">
        <f t="shared" si="0"/>
        <v>149.40007639051845</v>
      </c>
      <c r="D7">
        <f t="shared" si="1"/>
        <v>-13.162801253248176</v>
      </c>
      <c r="E7">
        <v>7</v>
      </c>
      <c r="G7">
        <f t="shared" si="2"/>
        <v>141.48951481474742</v>
      </c>
      <c r="H7">
        <f t="shared" si="3"/>
        <v>304.23091609163617</v>
      </c>
    </row>
    <row r="8" spans="1:8" x14ac:dyDescent="0.2">
      <c r="A8">
        <v>8</v>
      </c>
      <c r="C8">
        <f t="shared" si="0"/>
        <v>156.72748343168269</v>
      </c>
      <c r="D8">
        <f t="shared" si="1"/>
        <v>-5.6793479653458689</v>
      </c>
      <c r="E8">
        <v>8</v>
      </c>
      <c r="G8">
        <f t="shared" si="2"/>
        <v>148.94248632536835</v>
      </c>
      <c r="H8">
        <f t="shared" si="3"/>
        <v>311.51540647268348</v>
      </c>
    </row>
    <row r="9" spans="1:8" x14ac:dyDescent="0.2">
      <c r="A9">
        <v>9</v>
      </c>
      <c r="C9">
        <f t="shared" si="0"/>
        <v>164.05489047284692</v>
      </c>
      <c r="D9">
        <f t="shared" si="1"/>
        <v>1.7951184144418733</v>
      </c>
      <c r="E9">
        <v>9</v>
      </c>
      <c r="G9">
        <f t="shared" si="2"/>
        <v>156.39545783598925</v>
      </c>
      <c r="H9">
        <f t="shared" si="3"/>
        <v>318.80916593583316</v>
      </c>
    </row>
    <row r="10" spans="1:8" x14ac:dyDescent="0.2">
      <c r="A10">
        <v>10</v>
      </c>
      <c r="C10">
        <f t="shared" si="0"/>
        <v>171.38229751401116</v>
      </c>
      <c r="D10">
        <f t="shared" si="1"/>
        <v>9.2605734302525207</v>
      </c>
      <c r="E10">
        <v>10</v>
      </c>
      <c r="G10">
        <f t="shared" si="2"/>
        <v>163.8484293466102</v>
      </c>
      <c r="H10">
        <f t="shared" si="3"/>
        <v>326.11222176535455</v>
      </c>
    </row>
    <row r="11" spans="1:8" x14ac:dyDescent="0.2">
      <c r="A11">
        <v>11</v>
      </c>
      <c r="C11">
        <f t="shared" si="0"/>
        <v>178.70970455517539</v>
      </c>
      <c r="D11">
        <f t="shared" si="1"/>
        <v>16.7169940440007</v>
      </c>
      <c r="E11">
        <v>11</v>
      </c>
      <c r="G11">
        <f t="shared" si="2"/>
        <v>171.3014008572311</v>
      </c>
      <c r="H11">
        <f t="shared" si="3"/>
        <v>333.42459975036127</v>
      </c>
    </row>
    <row r="12" spans="1:8" x14ac:dyDescent="0.2">
      <c r="A12">
        <v>12</v>
      </c>
      <c r="C12">
        <f t="shared" si="0"/>
        <v>186.03711159633963</v>
      </c>
      <c r="D12">
        <f t="shared" si="1"/>
        <v>24.164358654264134</v>
      </c>
      <c r="E12">
        <v>12</v>
      </c>
      <c r="G12">
        <f t="shared" si="2"/>
        <v>178.754372367852</v>
      </c>
      <c r="H12">
        <f t="shared" si="3"/>
        <v>340.74632416307418</v>
      </c>
    </row>
    <row r="13" spans="1:8" x14ac:dyDescent="0.2">
      <c r="A13">
        <v>13</v>
      </c>
      <c r="C13">
        <f t="shared" si="0"/>
        <v>193.36451863750386</v>
      </c>
      <c r="D13">
        <f t="shared" si="1"/>
        <v>31.60264711409053</v>
      </c>
      <c r="E13">
        <v>13</v>
      </c>
      <c r="G13">
        <f t="shared" si="2"/>
        <v>186.20734387847295</v>
      </c>
      <c r="H13">
        <f t="shared" si="3"/>
        <v>348.07741773823784</v>
      </c>
    </row>
    <row r="14" spans="1:8" x14ac:dyDescent="0.2">
      <c r="A14">
        <v>14</v>
      </c>
      <c r="C14">
        <f t="shared" si="0"/>
        <v>200.6919256786681</v>
      </c>
      <c r="D14">
        <f t="shared" si="1"/>
        <v>39.031840747692002</v>
      </c>
      <c r="E14">
        <v>14</v>
      </c>
      <c r="G14">
        <f t="shared" si="2"/>
        <v>193.66031538909385</v>
      </c>
      <c r="H14">
        <f t="shared" si="3"/>
        <v>355.41790165373243</v>
      </c>
    </row>
    <row r="15" spans="1:8" x14ac:dyDescent="0.2">
      <c r="A15">
        <v>15</v>
      </c>
      <c r="C15">
        <f t="shared" si="0"/>
        <v>208.01933271983233</v>
      </c>
      <c r="D15">
        <f t="shared" si="1"/>
        <v>46.451922365993852</v>
      </c>
      <c r="E15">
        <v>15</v>
      </c>
      <c r="G15">
        <f t="shared" si="2"/>
        <v>201.11328689971478</v>
      </c>
      <c r="H15">
        <f t="shared" si="3"/>
        <v>362.76779551241714</v>
      </c>
    </row>
    <row r="16" spans="1:8" x14ac:dyDescent="0.2">
      <c r="A16">
        <v>16</v>
      </c>
      <c r="C16">
        <f t="shared" si="0"/>
        <v>215.3467397609966</v>
      </c>
      <c r="D16">
        <f t="shared" si="1"/>
        <v>53.862876281010017</v>
      </c>
      <c r="E16">
        <v>16</v>
      </c>
      <c r="G16">
        <f t="shared" si="2"/>
        <v>208.56625841033571</v>
      </c>
      <c r="H16">
        <f t="shared" si="3"/>
        <v>370.12711732524292</v>
      </c>
    </row>
    <row r="17" spans="1:8" x14ac:dyDescent="0.2">
      <c r="A17">
        <v>17</v>
      </c>
      <c r="C17">
        <f t="shared" si="0"/>
        <v>222.67414680216083</v>
      </c>
      <c r="D17">
        <f t="shared" si="1"/>
        <v>61.264688319015107</v>
      </c>
      <c r="E17">
        <v>17</v>
      </c>
      <c r="G17">
        <f t="shared" si="2"/>
        <v>216.0192299209566</v>
      </c>
      <c r="H17">
        <f t="shared" si="3"/>
        <v>377.49588349566659</v>
      </c>
    </row>
    <row r="18" spans="1:8" x14ac:dyDescent="0.2">
      <c r="A18">
        <v>18</v>
      </c>
      <c r="C18">
        <f t="shared" si="0"/>
        <v>230.00155384332507</v>
      </c>
      <c r="D18">
        <f t="shared" si="1"/>
        <v>68.657345832489341</v>
      </c>
      <c r="E18">
        <v>18</v>
      </c>
      <c r="G18">
        <f t="shared" si="2"/>
        <v>223.47220143157756</v>
      </c>
      <c r="H18">
        <f t="shared" si="3"/>
        <v>384.87410880539801</v>
      </c>
    </row>
    <row r="19" spans="1:8" x14ac:dyDescent="0.2">
      <c r="A19">
        <v>19</v>
      </c>
      <c r="C19">
        <f t="shared" si="0"/>
        <v>237.32896088448933</v>
      </c>
      <c r="D19">
        <f t="shared" si="1"/>
        <v>76.040837710811729</v>
      </c>
      <c r="E19">
        <v>19</v>
      </c>
      <c r="G19">
        <f t="shared" si="2"/>
        <v>230.92517294219846</v>
      </c>
      <c r="H19">
        <f t="shared" si="3"/>
        <v>392.26180640150847</v>
      </c>
    </row>
    <row r="20" spans="1:8" x14ac:dyDescent="0.2">
      <c r="A20">
        <v>20</v>
      </c>
      <c r="C20">
        <f t="shared" si="0"/>
        <v>244.65636792565357</v>
      </c>
      <c r="D20">
        <f t="shared" si="1"/>
        <v>83.415154389681163</v>
      </c>
      <c r="E20">
        <v>20</v>
      </c>
      <c r="G20">
        <f t="shared" si="2"/>
        <v>238.37814445281936</v>
      </c>
      <c r="H20">
        <f t="shared" si="3"/>
        <v>399.65898778492817</v>
      </c>
    </row>
    <row r="21" spans="1:8" x14ac:dyDescent="0.2">
      <c r="A21">
        <v>21</v>
      </c>
      <c r="C21">
        <f t="shared" si="0"/>
        <v>251.9837749668178</v>
      </c>
      <c r="D21">
        <f t="shared" si="1"/>
        <v>90.780287859246812</v>
      </c>
      <c r="E21">
        <v>21</v>
      </c>
      <c r="G21">
        <f t="shared" si="2"/>
        <v>245.83111596344031</v>
      </c>
      <c r="H21">
        <f t="shared" si="3"/>
        <v>407.06566280035349</v>
      </c>
    </row>
    <row r="22" spans="1:8" x14ac:dyDescent="0.2">
      <c r="A22">
        <v>22</v>
      </c>
      <c r="C22">
        <f t="shared" si="0"/>
        <v>259.31118200798204</v>
      </c>
      <c r="D22">
        <f t="shared" si="1"/>
        <v>98.136231670931721</v>
      </c>
      <c r="E22">
        <v>22</v>
      </c>
      <c r="G22">
        <f t="shared" si="2"/>
        <v>253.28408747406121</v>
      </c>
      <c r="H22">
        <f t="shared" si="3"/>
        <v>414.4818396275864</v>
      </c>
    </row>
    <row r="23" spans="1:8" x14ac:dyDescent="0.2">
      <c r="A23">
        <v>23</v>
      </c>
      <c r="C23">
        <f t="shared" si="0"/>
        <v>266.63858904914628</v>
      </c>
      <c r="D23">
        <f t="shared" si="1"/>
        <v>105.48298094293563</v>
      </c>
      <c r="E23">
        <v>23</v>
      </c>
      <c r="G23">
        <f t="shared" si="2"/>
        <v>260.73705898468211</v>
      </c>
      <c r="H23">
        <f t="shared" si="3"/>
        <v>421.90752477432341</v>
      </c>
    </row>
    <row r="24" spans="1:8" x14ac:dyDescent="0.2">
      <c r="A24">
        <v>24</v>
      </c>
      <c r="C24">
        <f t="shared" si="0"/>
        <v>273.96599609031051</v>
      </c>
      <c r="D24">
        <f t="shared" si="1"/>
        <v>112.8205323644068</v>
      </c>
      <c r="E24">
        <v>24</v>
      </c>
      <c r="G24">
        <f t="shared" si="2"/>
        <v>268.19003049530306</v>
      </c>
      <c r="H24">
        <f t="shared" si="3"/>
        <v>429.34272307040897</v>
      </c>
    </row>
    <row r="25" spans="1:8" x14ac:dyDescent="0.2">
      <c r="A25">
        <v>25</v>
      </c>
      <c r="C25">
        <f t="shared" si="0"/>
        <v>281.29340313147475</v>
      </c>
      <c r="D25">
        <f t="shared" si="1"/>
        <v>120.14888419827417</v>
      </c>
      <c r="E25">
        <v>25</v>
      </c>
      <c r="G25">
        <f t="shared" si="2"/>
        <v>275.64300200592396</v>
      </c>
      <c r="H25">
        <f t="shared" si="3"/>
        <v>436.78743766356399</v>
      </c>
    </row>
    <row r="26" spans="1:8" x14ac:dyDescent="0.2">
      <c r="A26">
        <v>26</v>
      </c>
      <c r="C26">
        <f t="shared" si="0"/>
        <v>288.62081017263898</v>
      </c>
      <c r="D26">
        <f t="shared" si="1"/>
        <v>127.46803628273412</v>
      </c>
      <c r="E26">
        <v>26</v>
      </c>
      <c r="G26">
        <f t="shared" si="2"/>
        <v>283.09597351654492</v>
      </c>
      <c r="H26">
        <f t="shared" si="3"/>
        <v>444.24167001660055</v>
      </c>
    </row>
    <row r="27" spans="1:8" x14ac:dyDescent="0.2">
      <c r="A27">
        <v>27</v>
      </c>
      <c r="C27">
        <f t="shared" si="0"/>
        <v>295.94821721380322</v>
      </c>
      <c r="D27">
        <f t="shared" si="1"/>
        <v>134.77799003138881</v>
      </c>
      <c r="E27">
        <v>27</v>
      </c>
      <c r="G27">
        <f t="shared" si="2"/>
        <v>290.54894502716581</v>
      </c>
      <c r="H27">
        <f t="shared" si="3"/>
        <v>451.70541990612566</v>
      </c>
    </row>
    <row r="28" spans="1:8" x14ac:dyDescent="0.2">
      <c r="A28">
        <v>28</v>
      </c>
      <c r="C28">
        <f t="shared" si="0"/>
        <v>303.27562425496745</v>
      </c>
      <c r="D28">
        <f t="shared" si="1"/>
        <v>142.07874843203652</v>
      </c>
      <c r="E28">
        <v>28</v>
      </c>
      <c r="G28">
        <f t="shared" si="2"/>
        <v>298.00191653778671</v>
      </c>
      <c r="H28">
        <f t="shared" si="3"/>
        <v>459.17868542274005</v>
      </c>
    </row>
    <row r="29" spans="1:8" x14ac:dyDescent="0.2">
      <c r="A29">
        <v>29</v>
      </c>
      <c r="C29">
        <f t="shared" si="0"/>
        <v>310.60303129613169</v>
      </c>
      <c r="D29">
        <f t="shared" si="1"/>
        <v>149.37031604411516</v>
      </c>
      <c r="E29">
        <v>29</v>
      </c>
      <c r="G29">
        <f t="shared" si="2"/>
        <v>305.45488804840767</v>
      </c>
      <c r="H29">
        <f t="shared" si="3"/>
        <v>466.66146297272803</v>
      </c>
    </row>
    <row r="30" spans="1:8" x14ac:dyDescent="0.2">
      <c r="A30">
        <v>30</v>
      </c>
      <c r="C30">
        <f t="shared" si="0"/>
        <v>317.93043833729598</v>
      </c>
      <c r="D30">
        <f t="shared" si="1"/>
        <v>156.65269899480532</v>
      </c>
      <c r="E30">
        <v>30</v>
      </c>
      <c r="G30">
        <f t="shared" si="2"/>
        <v>312.90785955902857</v>
      </c>
      <c r="H30">
        <f t="shared" si="3"/>
        <v>474.15374728123822</v>
      </c>
    </row>
    <row r="31" spans="1:8" x14ac:dyDescent="0.2">
      <c r="A31">
        <v>31</v>
      </c>
      <c r="C31">
        <f t="shared" si="0"/>
        <v>325.25784537846022</v>
      </c>
      <c r="D31">
        <f t="shared" si="1"/>
        <v>163.92590497379959</v>
      </c>
      <c r="E31">
        <v>31</v>
      </c>
      <c r="G31">
        <f t="shared" si="2"/>
        <v>320.36083106964946</v>
      </c>
      <c r="H31">
        <f t="shared" si="3"/>
        <v>481.655531396946</v>
      </c>
    </row>
    <row r="32" spans="1:8" x14ac:dyDescent="0.2">
      <c r="A32">
        <v>32</v>
      </c>
      <c r="C32">
        <f t="shared" si="0"/>
        <v>332.58525241962445</v>
      </c>
      <c r="D32">
        <f t="shared" si="1"/>
        <v>171.18994322674965</v>
      </c>
      <c r="E32">
        <v>32</v>
      </c>
      <c r="G32">
        <f t="shared" si="2"/>
        <v>327.81380258027042</v>
      </c>
      <c r="H32">
        <f t="shared" si="3"/>
        <v>489.1668066981901</v>
      </c>
    </row>
    <row r="33" spans="1:8" x14ac:dyDescent="0.2">
      <c r="A33">
        <v>33</v>
      </c>
      <c r="C33">
        <f t="shared" ref="C33:C64" si="4">105.435634143533+(A33-1)*7.32740704116424</f>
        <v>339.91265946078869</v>
      </c>
      <c r="D33">
        <f t="shared" ref="D33:D64" si="5">0+1*C33-160.778800748822*(1.00454545454545+(C33-278.382191825989)^2/936173.959690766)^0.5</f>
        <v>178.44482454740279</v>
      </c>
      <c r="E33">
        <v>33</v>
      </c>
      <c r="G33">
        <f t="shared" ref="G33:G64" si="6">96.7716857510219+(E33-1)*7.45297151062092</f>
        <v>335.26677409089132</v>
      </c>
      <c r="H33">
        <f t="shared" ref="H33:H64" si="7">0+1*G33+160.778800748822*(1.00454545454545+(G33-278.382191825989)^2/936173.959690766)^0.5</f>
        <v>496.68756290056865</v>
      </c>
    </row>
    <row r="34" spans="1:8" x14ac:dyDescent="0.2">
      <c r="A34">
        <v>34</v>
      </c>
      <c r="C34">
        <f t="shared" si="4"/>
        <v>347.24006650195292</v>
      </c>
      <c r="D34">
        <f t="shared" si="5"/>
        <v>185.6905612684447</v>
      </c>
      <c r="E34">
        <v>34</v>
      </c>
      <c r="G34">
        <f t="shared" si="6"/>
        <v>342.71974560151227</v>
      </c>
      <c r="H34">
        <f t="shared" si="7"/>
        <v>504.21778806598161</v>
      </c>
    </row>
    <row r="35" spans="1:8" x14ac:dyDescent="0.2">
      <c r="A35">
        <v>35</v>
      </c>
      <c r="C35">
        <f t="shared" si="4"/>
        <v>354.56747354311716</v>
      </c>
      <c r="D35">
        <f t="shared" si="5"/>
        <v>192.92716725106558</v>
      </c>
      <c r="E35">
        <v>35</v>
      </c>
      <c r="G35">
        <f t="shared" si="6"/>
        <v>350.17271711213317</v>
      </c>
      <c r="H35">
        <f t="shared" si="7"/>
        <v>511.75746861309835</v>
      </c>
    </row>
    <row r="36" spans="1:8" x14ac:dyDescent="0.2">
      <c r="A36">
        <v>36</v>
      </c>
      <c r="C36">
        <f t="shared" si="4"/>
        <v>361.8948805842814</v>
      </c>
      <c r="D36">
        <f t="shared" si="5"/>
        <v>200.15465787327091</v>
      </c>
      <c r="E36">
        <v>36</v>
      </c>
      <c r="G36">
        <f t="shared" si="6"/>
        <v>357.62568862275407</v>
      </c>
      <c r="H36">
        <f t="shared" si="7"/>
        <v>519.30658932923166</v>
      </c>
    </row>
    <row r="37" spans="1:8" x14ac:dyDescent="0.2">
      <c r="A37">
        <v>37</v>
      </c>
      <c r="C37">
        <f t="shared" si="4"/>
        <v>369.22228762544563</v>
      </c>
      <c r="D37">
        <f t="shared" si="5"/>
        <v>207.37305001695887</v>
      </c>
      <c r="E37">
        <v>37</v>
      </c>
      <c r="G37">
        <f t="shared" si="6"/>
        <v>365.07866013337502</v>
      </c>
      <c r="H37">
        <f t="shared" si="7"/>
        <v>526.86513338359168</v>
      </c>
    </row>
    <row r="38" spans="1:8" x14ac:dyDescent="0.2">
      <c r="A38">
        <v>38</v>
      </c>
      <c r="C38">
        <f t="shared" si="4"/>
        <v>376.54969466660987</v>
      </c>
      <c r="D38">
        <f t="shared" si="5"/>
        <v>214.58236205379066</v>
      </c>
      <c r="E38">
        <v>38</v>
      </c>
      <c r="G38">
        <f t="shared" si="6"/>
        <v>372.53163164399592</v>
      </c>
      <c r="H38">
        <f t="shared" si="7"/>
        <v>534.43308234189533</v>
      </c>
    </row>
    <row r="39" spans="1:8" x14ac:dyDescent="0.2">
      <c r="A39">
        <v>39</v>
      </c>
      <c r="C39">
        <f t="shared" si="4"/>
        <v>383.8771017077741</v>
      </c>
      <c r="D39">
        <f t="shared" si="5"/>
        <v>221.78261382987955</v>
      </c>
      <c r="E39">
        <v>39</v>
      </c>
      <c r="G39">
        <f t="shared" si="6"/>
        <v>379.98460315461682</v>
      </c>
      <c r="H39">
        <f t="shared" si="7"/>
        <v>542.01041618229965</v>
      </c>
    </row>
    <row r="40" spans="1:8" x14ac:dyDescent="0.2">
      <c r="A40">
        <v>40</v>
      </c>
      <c r="C40">
        <f t="shared" si="4"/>
        <v>391.20450874893834</v>
      </c>
      <c r="D40">
        <f t="shared" si="5"/>
        <v>228.97382664932968</v>
      </c>
      <c r="E40">
        <v>40</v>
      </c>
      <c r="G40">
        <f t="shared" si="6"/>
        <v>387.43757466523778</v>
      </c>
      <c r="H40">
        <f t="shared" si="7"/>
        <v>549.59711331262974</v>
      </c>
    </row>
    <row r="41" spans="1:8" x14ac:dyDescent="0.2">
      <c r="A41">
        <v>41</v>
      </c>
      <c r="C41">
        <f t="shared" si="4"/>
        <v>398.53191579010257</v>
      </c>
      <c r="D41">
        <f t="shared" si="5"/>
        <v>236.15602325665489</v>
      </c>
      <c r="E41">
        <v>41</v>
      </c>
      <c r="G41">
        <f t="shared" si="6"/>
        <v>394.89054617585867</v>
      </c>
      <c r="H41">
        <f t="shared" si="7"/>
        <v>557.19315058886366</v>
      </c>
    </row>
    <row r="42" spans="1:8" x14ac:dyDescent="0.2">
      <c r="A42">
        <v>42</v>
      </c>
      <c r="C42">
        <f t="shared" si="4"/>
        <v>405.85932283126681</v>
      </c>
      <c r="D42">
        <f t="shared" si="5"/>
        <v>243.32922781811149</v>
      </c>
      <c r="E42">
        <v>42</v>
      </c>
      <c r="G42">
        <f t="shared" si="6"/>
        <v>402.34351768647957</v>
      </c>
      <c r="H42">
        <f t="shared" si="7"/>
        <v>564.79850333484251</v>
      </c>
    </row>
    <row r="43" spans="1:8" x14ac:dyDescent="0.2">
      <c r="A43">
        <v>43</v>
      </c>
      <c r="C43">
        <f t="shared" si="4"/>
        <v>413.18672987243104</v>
      </c>
      <c r="D43">
        <f t="shared" si="5"/>
        <v>250.49346590197979</v>
      </c>
      <c r="E43">
        <v>43</v>
      </c>
      <c r="G43">
        <f t="shared" si="6"/>
        <v>409.79648919710053</v>
      </c>
      <c r="H43">
        <f t="shared" si="7"/>
        <v>572.41314536316281</v>
      </c>
    </row>
    <row r="44" spans="1:8" x14ac:dyDescent="0.2">
      <c r="A44">
        <v>44</v>
      </c>
      <c r="C44">
        <f t="shared" si="4"/>
        <v>420.51413691359528</v>
      </c>
      <c r="D44">
        <f t="shared" si="5"/>
        <v>257.64876445783148</v>
      </c>
      <c r="E44">
        <v>44</v>
      </c>
      <c r="G44">
        <f t="shared" si="6"/>
        <v>417.24946070772143</v>
      </c>
      <c r="H44">
        <f t="shared" si="7"/>
        <v>580.03704899721242</v>
      </c>
    </row>
    <row r="45" spans="1:8" x14ac:dyDescent="0.2">
      <c r="A45">
        <v>45</v>
      </c>
      <c r="C45">
        <f t="shared" si="4"/>
        <v>427.84154395475952</v>
      </c>
      <c r="D45">
        <f t="shared" si="5"/>
        <v>264.79515179482098</v>
      </c>
      <c r="E45">
        <v>45</v>
      </c>
      <c r="G45">
        <f t="shared" si="6"/>
        <v>424.70243221834232</v>
      </c>
      <c r="H45">
        <f t="shared" si="7"/>
        <v>587.67018509430977</v>
      </c>
    </row>
    <row r="46" spans="1:8" x14ac:dyDescent="0.2">
      <c r="A46">
        <v>46</v>
      </c>
      <c r="C46">
        <f t="shared" si="4"/>
        <v>435.16895099592381</v>
      </c>
      <c r="D46">
        <f t="shared" si="5"/>
        <v>271.93265755904019</v>
      </c>
      <c r="E46">
        <v>46</v>
      </c>
      <c r="G46">
        <f t="shared" si="6"/>
        <v>432.15540372896328</v>
      </c>
      <c r="H46">
        <f t="shared" si="7"/>
        <v>595.31252306989802</v>
      </c>
    </row>
    <row r="47" spans="1:8" x14ac:dyDescent="0.2">
      <c r="A47">
        <v>47</v>
      </c>
      <c r="C47">
        <f t="shared" si="4"/>
        <v>442.49635803708804</v>
      </c>
      <c r="D47">
        <f t="shared" si="5"/>
        <v>279.06131270997849</v>
      </c>
      <c r="E47">
        <v>47</v>
      </c>
      <c r="G47">
        <f t="shared" si="6"/>
        <v>439.60837523958418</v>
      </c>
      <c r="H47">
        <f t="shared" si="7"/>
        <v>602.96403092275193</v>
      </c>
    </row>
    <row r="48" spans="1:8" x14ac:dyDescent="0.2">
      <c r="A48">
        <v>48</v>
      </c>
      <c r="C48">
        <f t="shared" si="4"/>
        <v>449.82376507825228</v>
      </c>
      <c r="D48">
        <f t="shared" si="5"/>
        <v>286.18114949612948</v>
      </c>
      <c r="E48">
        <v>48</v>
      </c>
      <c r="G48">
        <f t="shared" si="6"/>
        <v>447.06134675020513</v>
      </c>
      <c r="H48">
        <f t="shared" si="7"/>
        <v>610.62467526115029</v>
      </c>
    </row>
    <row r="49" spans="1:8" x14ac:dyDescent="0.2">
      <c r="A49">
        <v>49</v>
      </c>
      <c r="C49">
        <f t="shared" si="4"/>
        <v>457.15117211941651</v>
      </c>
      <c r="D49">
        <f t="shared" si="5"/>
        <v>293.29220142978789</v>
      </c>
      <c r="E49">
        <v>49</v>
      </c>
      <c r="G49">
        <f t="shared" si="6"/>
        <v>454.51431826082603</v>
      </c>
      <c r="H49">
        <f t="shared" si="7"/>
        <v>618.29442132996292</v>
      </c>
    </row>
    <row r="50" spans="1:8" x14ac:dyDescent="0.2">
      <c r="A50">
        <v>50</v>
      </c>
      <c r="C50">
        <f t="shared" si="4"/>
        <v>464.47857916058075</v>
      </c>
      <c r="D50">
        <f t="shared" si="5"/>
        <v>300.3945032610809</v>
      </c>
      <c r="E50">
        <v>50</v>
      </c>
      <c r="G50">
        <f t="shared" si="6"/>
        <v>461.96728977144693</v>
      </c>
      <c r="H50">
        <f t="shared" si="7"/>
        <v>625.97323303860685</v>
      </c>
    </row>
    <row r="51" spans="1:8" x14ac:dyDescent="0.2">
      <c r="A51">
        <v>51</v>
      </c>
      <c r="C51">
        <f t="shared" si="4"/>
        <v>471.80598620174499</v>
      </c>
      <c r="D51">
        <f t="shared" si="5"/>
        <v>307.48809095127893</v>
      </c>
      <c r="E51">
        <v>51</v>
      </c>
      <c r="G51">
        <f t="shared" si="6"/>
        <v>469.42026128206788</v>
      </c>
      <c r="H51">
        <f t="shared" si="7"/>
        <v>633.66107298981831</v>
      </c>
    </row>
    <row r="52" spans="1:8" x14ac:dyDescent="0.2">
      <c r="A52">
        <v>52</v>
      </c>
      <c r="C52">
        <f t="shared" si="4"/>
        <v>479.13339324290922</v>
      </c>
      <c r="D52">
        <f t="shared" si="5"/>
        <v>314.57300164543051</v>
      </c>
      <c r="E52">
        <v>52</v>
      </c>
      <c r="G52">
        <f t="shared" si="6"/>
        <v>476.87323279268878</v>
      </c>
      <c r="H52">
        <f t="shared" si="7"/>
        <v>641.35790250919035</v>
      </c>
    </row>
    <row r="53" spans="1:8" x14ac:dyDescent="0.2">
      <c r="A53">
        <v>53</v>
      </c>
      <c r="C53">
        <f t="shared" si="4"/>
        <v>486.46080028407346</v>
      </c>
      <c r="D53">
        <f t="shared" si="5"/>
        <v>321.64927364436886</v>
      </c>
      <c r="E53">
        <v>53</v>
      </c>
      <c r="G53">
        <f t="shared" si="6"/>
        <v>484.32620430330974</v>
      </c>
      <c r="H53">
        <f t="shared" si="7"/>
        <v>649.06368167542598</v>
      </c>
    </row>
    <row r="54" spans="1:8" x14ac:dyDescent="0.2">
      <c r="A54">
        <v>54</v>
      </c>
      <c r="C54">
        <f t="shared" si="4"/>
        <v>493.78820732523769</v>
      </c>
      <c r="D54">
        <f t="shared" si="5"/>
        <v>328.71694637613541</v>
      </c>
      <c r="E54">
        <v>54</v>
      </c>
      <c r="G54">
        <f t="shared" si="6"/>
        <v>491.77917581393064</v>
      </c>
      <c r="H54">
        <f t="shared" si="7"/>
        <v>656.77836935125208</v>
      </c>
    </row>
    <row r="55" spans="1:8" x14ac:dyDescent="0.2">
      <c r="A55">
        <v>55</v>
      </c>
      <c r="C55">
        <f t="shared" si="4"/>
        <v>501.11561436640193</v>
      </c>
      <c r="D55">
        <f t="shared" si="5"/>
        <v>335.77606036686643</v>
      </c>
      <c r="E55">
        <v>55</v>
      </c>
      <c r="G55">
        <f t="shared" si="6"/>
        <v>499.23214732455153</v>
      </c>
      <c r="H55">
        <f t="shared" si="7"/>
        <v>664.50192321494376</v>
      </c>
    </row>
    <row r="56" spans="1:8" x14ac:dyDescent="0.2">
      <c r="A56">
        <v>56</v>
      </c>
      <c r="C56">
        <f t="shared" si="4"/>
        <v>508.44302140756616</v>
      </c>
      <c r="D56">
        <f t="shared" si="5"/>
        <v>342.82665721119196</v>
      </c>
      <c r="E56">
        <v>56</v>
      </c>
      <c r="G56">
        <f t="shared" si="6"/>
        <v>506.68511883517249</v>
      </c>
      <c r="H56">
        <f t="shared" si="7"/>
        <v>672.23429979240495</v>
      </c>
    </row>
    <row r="57" spans="1:8" x14ac:dyDescent="0.2">
      <c r="A57">
        <v>57</v>
      </c>
      <c r="C57">
        <f t="shared" si="4"/>
        <v>515.7704284487304</v>
      </c>
      <c r="D57">
        <f t="shared" si="5"/>
        <v>349.86877954219028</v>
      </c>
      <c r="E57">
        <v>57</v>
      </c>
      <c r="G57">
        <f t="shared" si="6"/>
        <v>514.13809034579344</v>
      </c>
      <c r="H57">
        <f t="shared" si="7"/>
        <v>679.97545448975416</v>
      </c>
    </row>
    <row r="58" spans="1:8" x14ac:dyDescent="0.2">
      <c r="A58">
        <v>58</v>
      </c>
      <c r="C58">
        <f t="shared" si="4"/>
        <v>523.09783548989469</v>
      </c>
      <c r="D58">
        <f t="shared" si="5"/>
        <v>356.90247100094803</v>
      </c>
      <c r="E58">
        <v>58</v>
      </c>
      <c r="G58">
        <f t="shared" si="6"/>
        <v>521.59106185641429</v>
      </c>
      <c r="H58">
        <f t="shared" si="7"/>
        <v>687.72534162636043</v>
      </c>
    </row>
    <row r="59" spans="1:8" x14ac:dyDescent="0.2">
      <c r="A59">
        <v>59</v>
      </c>
      <c r="C59">
        <f t="shared" si="4"/>
        <v>530.42524253105898</v>
      </c>
      <c r="D59">
        <f t="shared" si="5"/>
        <v>363.92777620576965</v>
      </c>
      <c r="E59">
        <v>59</v>
      </c>
      <c r="G59">
        <f t="shared" si="6"/>
        <v>529.04403336703524</v>
      </c>
      <c r="H59">
        <f t="shared" si="7"/>
        <v>695.48391446828123</v>
      </c>
    </row>
    <row r="60" spans="1:8" x14ac:dyDescent="0.2">
      <c r="A60">
        <v>60</v>
      </c>
      <c r="C60">
        <f t="shared" si="4"/>
        <v>537.75264957222316</v>
      </c>
      <c r="D60">
        <f t="shared" si="5"/>
        <v>370.94474072108403</v>
      </c>
      <c r="E60">
        <v>60</v>
      </c>
      <c r="G60">
        <f t="shared" si="6"/>
        <v>536.4970048776562</v>
      </c>
      <c r="H60">
        <f t="shared" si="7"/>
        <v>703.25112526204475</v>
      </c>
    </row>
    <row r="61" spans="1:8" x14ac:dyDescent="0.2">
      <c r="A61">
        <v>61</v>
      </c>
      <c r="C61">
        <f t="shared" si="4"/>
        <v>545.08005661338746</v>
      </c>
      <c r="D61">
        <f t="shared" si="5"/>
        <v>377.95341102609291</v>
      </c>
      <c r="E61">
        <v>61</v>
      </c>
      <c r="G61">
        <f t="shared" si="6"/>
        <v>543.94997638827704</v>
      </c>
      <c r="H61">
        <f t="shared" si="7"/>
        <v>711.02692526872966</v>
      </c>
    </row>
    <row r="62" spans="1:8" x14ac:dyDescent="0.2">
      <c r="A62">
        <v>62</v>
      </c>
      <c r="C62">
        <f t="shared" si="4"/>
        <v>552.40746365455163</v>
      </c>
      <c r="D62">
        <f t="shared" si="5"/>
        <v>384.95383448320638</v>
      </c>
      <c r="E62">
        <v>62</v>
      </c>
      <c r="G62">
        <f t="shared" si="6"/>
        <v>551.40294789889799</v>
      </c>
      <c r="H62">
        <f t="shared" si="7"/>
        <v>718.81126479829129</v>
      </c>
    </row>
    <row r="63" spans="1:8" x14ac:dyDescent="0.2">
      <c r="A63">
        <v>63</v>
      </c>
      <c r="C63">
        <f t="shared" si="4"/>
        <v>559.73487069571593</v>
      </c>
      <c r="D63">
        <f t="shared" si="5"/>
        <v>391.94605930630956</v>
      </c>
      <c r="E63">
        <v>63</v>
      </c>
      <c r="G63">
        <f t="shared" si="6"/>
        <v>558.85591940951895</v>
      </c>
      <c r="H63">
        <f t="shared" si="7"/>
        <v>726.60409324407988</v>
      </c>
    </row>
    <row r="64" spans="1:8" x14ac:dyDescent="0.2">
      <c r="A64">
        <v>64</v>
      </c>
      <c r="C64">
        <f t="shared" si="4"/>
        <v>567.06227773688011</v>
      </c>
      <c r="D64">
        <f t="shared" si="5"/>
        <v>398.93013452890449</v>
      </c>
      <c r="E64">
        <v>64</v>
      </c>
      <c r="G64">
        <f t="shared" si="6"/>
        <v>566.3088909201399</v>
      </c>
      <c r="H64">
        <f t="shared" si="7"/>
        <v>734.40535911750703</v>
      </c>
    </row>
    <row r="65" spans="1:8" x14ac:dyDescent="0.2">
      <c r="A65">
        <v>65</v>
      </c>
      <c r="C65">
        <f t="shared" ref="C65:C70" si="8">105.435634143533+(A65-1)*7.32740704116424</f>
        <v>574.3896847780444</v>
      </c>
      <c r="D65">
        <f t="shared" ref="D65:D96" si="9">0+1*C65-160.778800748822*(1.00454545454545+(C65-278.382191825989)^2/936173.959690766)^0.5</f>
        <v>405.9061099721697</v>
      </c>
      <c r="E65">
        <v>65</v>
      </c>
      <c r="G65">
        <f t="shared" ref="G65:G70" si="10">96.7716857510219+(E65-1)*7.45297151062092</f>
        <v>573.76186243076074</v>
      </c>
      <c r="H65">
        <f t="shared" ref="H65:H96" si="11">0+1*G65+160.778800748822*(1.00454545454545+(G65-278.382191825989)^2/936173.959690766)^0.5</f>
        <v>742.21501008280939</v>
      </c>
    </row>
    <row r="66" spans="1:8" x14ac:dyDescent="0.2">
      <c r="A66">
        <v>66</v>
      </c>
      <c r="C66">
        <f t="shared" si="8"/>
        <v>581.71709181920858</v>
      </c>
      <c r="D66">
        <f t="shared" si="9"/>
        <v>412.87403621297887</v>
      </c>
      <c r="E66">
        <v>66</v>
      </c>
      <c r="G66">
        <f t="shared" si="10"/>
        <v>581.2148339413817</v>
      </c>
      <c r="H66">
        <f t="shared" si="11"/>
        <v>750.03299299186233</v>
      </c>
    </row>
    <row r="67" spans="1:8" x14ac:dyDescent="0.2">
      <c r="A67">
        <v>67</v>
      </c>
      <c r="C67">
        <f t="shared" si="8"/>
        <v>589.04449886037287</v>
      </c>
      <c r="D67">
        <f t="shared" si="9"/>
        <v>419.83396455192008</v>
      </c>
      <c r="E67">
        <v>67</v>
      </c>
      <c r="G67">
        <f t="shared" si="10"/>
        <v>588.66780545200265</v>
      </c>
      <c r="H67">
        <f t="shared" si="11"/>
        <v>757.85925391899787</v>
      </c>
    </row>
    <row r="68" spans="1:8" x14ac:dyDescent="0.2">
      <c r="A68">
        <v>68</v>
      </c>
      <c r="C68">
        <f t="shared" si="8"/>
        <v>596.37190590153705</v>
      </c>
      <c r="D68">
        <f t="shared" si="9"/>
        <v>426.78594698135441</v>
      </c>
      <c r="E68">
        <v>68</v>
      </c>
      <c r="G68">
        <f t="shared" si="10"/>
        <v>596.12077696262349</v>
      </c>
      <c r="H68">
        <f t="shared" si="11"/>
        <v>765.69373819578254</v>
      </c>
    </row>
    <row r="69" spans="1:8" x14ac:dyDescent="0.2">
      <c r="A69">
        <v>69</v>
      </c>
      <c r="C69">
        <f t="shared" si="8"/>
        <v>603.69931294270134</v>
      </c>
      <c r="D69">
        <f t="shared" si="9"/>
        <v>433.73003615355412</v>
      </c>
      <c r="E69">
        <v>69</v>
      </c>
      <c r="G69">
        <f t="shared" si="10"/>
        <v>603.57374847324445</v>
      </c>
      <c r="H69">
        <f t="shared" si="11"/>
        <v>773.53639044571162</v>
      </c>
    </row>
    <row r="70" spans="1:8" x14ac:dyDescent="0.2">
      <c r="A70">
        <v>70</v>
      </c>
      <c r="C70">
        <f t="shared" si="8"/>
        <v>611.02671998386552</v>
      </c>
      <c r="D70">
        <f t="shared" si="9"/>
        <v>440.66628534895472</v>
      </c>
      <c r="E70">
        <v>70</v>
      </c>
      <c r="G70">
        <f t="shared" si="10"/>
        <v>611.02671998386529</v>
      </c>
      <c r="H70">
        <f t="shared" si="11"/>
        <v>781.38715461877609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9757-951D-9846-B92B-F608162FFAA8}">
  <sheetPr codeName="XLSTAT_20231114_111117_1">
    <tabColor rgb="FF007800"/>
  </sheetPr>
  <dimension ref="B1:M369"/>
  <sheetViews>
    <sheetView topLeftCell="A47" zoomScaleNormal="100" workbookViewId="0">
      <selection activeCell="N76" sqref="N76"/>
    </sheetView>
  </sheetViews>
  <sheetFormatPr baseColWidth="10" defaultRowHeight="15" x14ac:dyDescent="0.2"/>
  <cols>
    <col min="1" max="1" width="5.83203125" customWidth="1"/>
    <col min="4" max="4" width="11.6640625" bestFit="1" customWidth="1"/>
  </cols>
  <sheetData>
    <row r="1" spans="2:9" x14ac:dyDescent="0.2">
      <c r="B1" t="s">
        <v>375</v>
      </c>
    </row>
    <row r="2" spans="2:9" x14ac:dyDescent="0.2">
      <c r="B2" t="s">
        <v>365</v>
      </c>
    </row>
    <row r="3" spans="2:9" x14ac:dyDescent="0.2">
      <c r="B3" t="s">
        <v>372</v>
      </c>
    </row>
    <row r="4" spans="2:9" x14ac:dyDescent="0.2">
      <c r="B4" t="s">
        <v>34</v>
      </c>
    </row>
    <row r="5" spans="2:9" x14ac:dyDescent="0.2">
      <c r="B5" t="s">
        <v>35</v>
      </c>
    </row>
    <row r="6" spans="2:9" ht="38" customHeight="1" x14ac:dyDescent="0.2"/>
    <row r="7" spans="2:9" ht="21" customHeight="1" x14ac:dyDescent="0.2">
      <c r="B7" s="41"/>
    </row>
    <row r="10" spans="2:9" x14ac:dyDescent="0.2">
      <c r="B10" s="80" t="s">
        <v>36</v>
      </c>
    </row>
    <row r="11" spans="2:9" ht="16" thickBot="1" x14ac:dyDescent="0.25"/>
    <row r="12" spans="2:9" ht="30" customHeight="1" x14ac:dyDescent="0.2">
      <c r="B12" s="83" t="s">
        <v>37</v>
      </c>
      <c r="C12" s="84" t="s">
        <v>38</v>
      </c>
      <c r="D12" s="84" t="s">
        <v>39</v>
      </c>
      <c r="E12" s="84" t="s">
        <v>40</v>
      </c>
      <c r="F12" s="84" t="s">
        <v>41</v>
      </c>
      <c r="G12" s="84" t="s">
        <v>42</v>
      </c>
      <c r="H12" s="84" t="s">
        <v>43</v>
      </c>
      <c r="I12" s="84" t="s">
        <v>44</v>
      </c>
    </row>
    <row r="13" spans="2:9" x14ac:dyDescent="0.2">
      <c r="B13" s="85" t="s">
        <v>3</v>
      </c>
      <c r="C13" s="87">
        <v>220</v>
      </c>
      <c r="D13" s="87">
        <v>0</v>
      </c>
      <c r="E13" s="87">
        <v>220</v>
      </c>
      <c r="F13" s="18">
        <v>89.823337547925831</v>
      </c>
      <c r="G13" s="18">
        <v>1041.2002563709802</v>
      </c>
      <c r="H13" s="18">
        <v>278.38219182598937</v>
      </c>
      <c r="I13" s="18">
        <v>103.66008006373755</v>
      </c>
    </row>
    <row r="14" spans="2:9" x14ac:dyDescent="0.2">
      <c r="B14" s="82" t="s">
        <v>4</v>
      </c>
      <c r="C14" s="88">
        <v>220</v>
      </c>
      <c r="D14" s="88">
        <v>0</v>
      </c>
      <c r="E14" s="88">
        <v>220</v>
      </c>
      <c r="F14" s="19">
        <v>3.0049999999999999</v>
      </c>
      <c r="G14" s="19">
        <v>6.2515384620000001</v>
      </c>
      <c r="H14" s="19">
        <v>4.2819533768863662</v>
      </c>
      <c r="I14" s="19">
        <v>0.53173413358089783</v>
      </c>
    </row>
    <row r="15" spans="2:9" x14ac:dyDescent="0.2">
      <c r="B15" s="82" t="s">
        <v>5</v>
      </c>
      <c r="C15" s="88">
        <v>220</v>
      </c>
      <c r="D15" s="88">
        <v>0</v>
      </c>
      <c r="E15" s="88">
        <v>220</v>
      </c>
      <c r="F15" s="19">
        <v>0</v>
      </c>
      <c r="G15" s="19">
        <v>1</v>
      </c>
      <c r="H15" s="19">
        <v>9.9999999999999992E-2</v>
      </c>
      <c r="I15" s="19">
        <v>0.30068415140161547</v>
      </c>
    </row>
    <row r="16" spans="2:9" x14ac:dyDescent="0.2">
      <c r="B16" s="82" t="s">
        <v>6</v>
      </c>
      <c r="C16" s="88">
        <v>220</v>
      </c>
      <c r="D16" s="88">
        <v>0</v>
      </c>
      <c r="E16" s="88">
        <v>220</v>
      </c>
      <c r="F16" s="19">
        <v>0</v>
      </c>
      <c r="G16" s="19">
        <v>1</v>
      </c>
      <c r="H16" s="19">
        <v>0.25454545454545469</v>
      </c>
      <c r="I16" s="19">
        <v>0.43659880199811024</v>
      </c>
    </row>
    <row r="17" spans="2:9" x14ac:dyDescent="0.2">
      <c r="B17" s="82" t="s">
        <v>7</v>
      </c>
      <c r="C17" s="88">
        <v>220</v>
      </c>
      <c r="D17" s="88">
        <v>0</v>
      </c>
      <c r="E17" s="88">
        <v>220</v>
      </c>
      <c r="F17" s="19">
        <v>0</v>
      </c>
      <c r="G17" s="19">
        <v>1</v>
      </c>
      <c r="H17" s="19">
        <v>0.49999999999999989</v>
      </c>
      <c r="I17" s="19">
        <v>0.50114025233602566</v>
      </c>
    </row>
    <row r="18" spans="2:9" ht="16" thickBot="1" x14ac:dyDescent="0.25">
      <c r="B18" s="86" t="s">
        <v>362</v>
      </c>
      <c r="C18" s="89">
        <v>220</v>
      </c>
      <c r="D18" s="89">
        <v>0</v>
      </c>
      <c r="E18" s="89">
        <v>220</v>
      </c>
      <c r="F18" s="20">
        <v>0</v>
      </c>
      <c r="G18" s="20">
        <v>6.2515384620000001</v>
      </c>
      <c r="H18" s="20">
        <v>2.2018442630545469</v>
      </c>
      <c r="I18" s="20">
        <v>2.2386702338433788</v>
      </c>
    </row>
    <row r="21" spans="2:9" x14ac:dyDescent="0.2">
      <c r="B21" s="10" t="s">
        <v>45</v>
      </c>
    </row>
    <row r="22" spans="2:9" ht="16" thickBot="1" x14ac:dyDescent="0.25"/>
    <row r="23" spans="2:9" ht="32" x14ac:dyDescent="0.2">
      <c r="B23" s="83"/>
      <c r="C23" s="84" t="s">
        <v>4</v>
      </c>
      <c r="D23" s="84" t="s">
        <v>5</v>
      </c>
      <c r="E23" s="84" t="s">
        <v>6</v>
      </c>
      <c r="F23" s="84" t="s">
        <v>7</v>
      </c>
      <c r="G23" s="84" t="s">
        <v>362</v>
      </c>
      <c r="H23" s="21" t="s">
        <v>3</v>
      </c>
    </row>
    <row r="24" spans="2:9" x14ac:dyDescent="0.2">
      <c r="B24" s="90" t="s">
        <v>4</v>
      </c>
      <c r="C24" s="92">
        <v>1</v>
      </c>
      <c r="D24" s="24">
        <v>-3.4677285995991354E-2</v>
      </c>
      <c r="E24" s="24">
        <v>-4.0070634528918347E-2</v>
      </c>
      <c r="F24" s="24">
        <v>0.22946197938733823</v>
      </c>
      <c r="G24" s="24">
        <v>0.344978419834441</v>
      </c>
      <c r="H24" s="25">
        <v>-0.27838467187404453</v>
      </c>
    </row>
    <row r="25" spans="2:9" x14ac:dyDescent="0.2">
      <c r="B25" s="82" t="s">
        <v>5</v>
      </c>
      <c r="C25" s="19">
        <v>-3.4677285995991354E-2</v>
      </c>
      <c r="D25" s="93">
        <v>1</v>
      </c>
      <c r="E25" s="19">
        <v>-2.0869596778242006E-2</v>
      </c>
      <c r="F25" s="19">
        <v>0.15151515151515099</v>
      </c>
      <c r="G25" s="19">
        <v>0.1362668377538995</v>
      </c>
      <c r="H25" s="26">
        <v>0.39620374657492829</v>
      </c>
    </row>
    <row r="26" spans="2:9" x14ac:dyDescent="0.2">
      <c r="B26" s="82" t="s">
        <v>6</v>
      </c>
      <c r="C26" s="19">
        <v>-4.0070634528918347E-2</v>
      </c>
      <c r="D26" s="19">
        <v>-2.0869596778242006E-2</v>
      </c>
      <c r="E26" s="93">
        <v>1</v>
      </c>
      <c r="F26" s="19">
        <v>0.18782637100417801</v>
      </c>
      <c r="G26" s="19">
        <v>0.17766719363070133</v>
      </c>
      <c r="H26" s="26">
        <v>0.37208725522289637</v>
      </c>
    </row>
    <row r="27" spans="2:9" x14ac:dyDescent="0.2">
      <c r="B27" s="82" t="s">
        <v>7</v>
      </c>
      <c r="C27" s="19">
        <v>0.22946197938733823</v>
      </c>
      <c r="D27" s="19">
        <v>0.15151515151515099</v>
      </c>
      <c r="E27" s="19">
        <v>0.18782637100417801</v>
      </c>
      <c r="F27" s="93">
        <v>1</v>
      </c>
      <c r="G27" s="19">
        <v>0.98579305956768837</v>
      </c>
      <c r="H27" s="26">
        <v>0.23213025083976896</v>
      </c>
    </row>
    <row r="28" spans="2:9" x14ac:dyDescent="0.2">
      <c r="B28" s="82" t="s">
        <v>362</v>
      </c>
      <c r="C28" s="19">
        <v>0.344978419834441</v>
      </c>
      <c r="D28" s="19">
        <v>0.1362668377538995</v>
      </c>
      <c r="E28" s="19">
        <v>0.17766719363070133</v>
      </c>
      <c r="F28" s="19">
        <v>0.98579305956768837</v>
      </c>
      <c r="G28" s="93">
        <v>1</v>
      </c>
      <c r="H28" s="26">
        <v>0.17414075339580046</v>
      </c>
    </row>
    <row r="29" spans="2:9" ht="16" thickBot="1" x14ac:dyDescent="0.25">
      <c r="B29" s="91" t="s">
        <v>3</v>
      </c>
      <c r="C29" s="27">
        <v>-0.27838467187404453</v>
      </c>
      <c r="D29" s="27">
        <v>0.39620374657492829</v>
      </c>
      <c r="E29" s="27">
        <v>0.37208725522289637</v>
      </c>
      <c r="F29" s="27">
        <v>0.23213025083976896</v>
      </c>
      <c r="G29" s="27">
        <v>0.17414075339580046</v>
      </c>
      <c r="H29" s="94">
        <v>1</v>
      </c>
    </row>
    <row r="32" spans="2:9" x14ac:dyDescent="0.2">
      <c r="B32" s="10" t="s">
        <v>201</v>
      </c>
    </row>
    <row r="34" spans="2:3" x14ac:dyDescent="0.2">
      <c r="B34" s="80" t="s">
        <v>202</v>
      </c>
    </row>
    <row r="35" spans="2:3" ht="16" thickBot="1" x14ac:dyDescent="0.25"/>
    <row r="36" spans="2:3" x14ac:dyDescent="0.2">
      <c r="B36" s="95" t="s">
        <v>38</v>
      </c>
      <c r="C36" s="96">
        <v>220</v>
      </c>
    </row>
    <row r="37" spans="2:3" x14ac:dyDescent="0.2">
      <c r="B37" s="82" t="s">
        <v>46</v>
      </c>
      <c r="C37" s="88">
        <v>220</v>
      </c>
    </row>
    <row r="38" spans="2:3" x14ac:dyDescent="0.2">
      <c r="B38" s="82" t="s">
        <v>47</v>
      </c>
      <c r="C38" s="88">
        <v>214</v>
      </c>
    </row>
    <row r="39" spans="2:3" x14ac:dyDescent="0.2">
      <c r="B39" s="82" t="s">
        <v>48</v>
      </c>
      <c r="C39" s="19">
        <v>0.40472428167797458</v>
      </c>
    </row>
    <row r="40" spans="2:3" x14ac:dyDescent="0.2">
      <c r="B40" s="82" t="s">
        <v>49</v>
      </c>
      <c r="C40" s="19">
        <v>0.39081597050222633</v>
      </c>
    </row>
    <row r="41" spans="2:3" x14ac:dyDescent="0.2">
      <c r="B41" s="82" t="s">
        <v>50</v>
      </c>
      <c r="C41" s="19">
        <v>6545.9335018919919</v>
      </c>
    </row>
    <row r="42" spans="2:3" x14ac:dyDescent="0.2">
      <c r="B42" s="82" t="s">
        <v>51</v>
      </c>
      <c r="C42" s="19">
        <v>80.906943471447448</v>
      </c>
    </row>
    <row r="43" spans="2:3" x14ac:dyDescent="0.2">
      <c r="B43" s="82" t="s">
        <v>52</v>
      </c>
      <c r="C43" s="19">
        <v>19.940203903728957</v>
      </c>
    </row>
    <row r="44" spans="2:3" x14ac:dyDescent="0.2">
      <c r="B44" s="82" t="s">
        <v>53</v>
      </c>
      <c r="C44" s="19">
        <v>1.4135776601255161</v>
      </c>
    </row>
    <row r="45" spans="2:3" x14ac:dyDescent="0.2">
      <c r="B45" s="82" t="s">
        <v>54</v>
      </c>
      <c r="C45" s="19">
        <v>6</v>
      </c>
    </row>
    <row r="46" spans="2:3" x14ac:dyDescent="0.2">
      <c r="B46" s="82" t="s">
        <v>55</v>
      </c>
      <c r="C46" s="19">
        <v>1938.9685083203274</v>
      </c>
    </row>
    <row r="47" spans="2:3" x14ac:dyDescent="0.2">
      <c r="B47" s="82" t="s">
        <v>56</v>
      </c>
      <c r="C47" s="19">
        <v>1939.3628745175104</v>
      </c>
    </row>
    <row r="48" spans="2:3" x14ac:dyDescent="0.2">
      <c r="B48" s="82" t="s">
        <v>57</v>
      </c>
      <c r="C48" s="19">
        <v>1959.3302735984416</v>
      </c>
    </row>
    <row r="49" spans="2:9" ht="16" thickBot="1" x14ac:dyDescent="0.25">
      <c r="B49" s="86" t="s">
        <v>58</v>
      </c>
      <c r="C49" s="20">
        <v>0.62865566514382121</v>
      </c>
    </row>
    <row r="52" spans="2:9" x14ac:dyDescent="0.2">
      <c r="B52" s="97" t="s">
        <v>203</v>
      </c>
    </row>
    <row r="53" spans="2:9" ht="16" thickBot="1" x14ac:dyDescent="0.25"/>
    <row r="54" spans="2:9" ht="30" customHeight="1" x14ac:dyDescent="0.2">
      <c r="B54" s="83" t="s">
        <v>59</v>
      </c>
      <c r="C54" s="84" t="s">
        <v>47</v>
      </c>
      <c r="D54" s="84" t="s">
        <v>60</v>
      </c>
      <c r="E54" s="84" t="s">
        <v>61</v>
      </c>
      <c r="F54" s="84" t="s">
        <v>62</v>
      </c>
      <c r="G54" s="84" t="s">
        <v>63</v>
      </c>
      <c r="H54" s="84" t="s">
        <v>64</v>
      </c>
    </row>
    <row r="55" spans="2:9" x14ac:dyDescent="0.2">
      <c r="B55" s="90" t="s">
        <v>65</v>
      </c>
      <c r="C55" s="24">
        <v>5</v>
      </c>
      <c r="D55" s="24">
        <v>952415.50213679858</v>
      </c>
      <c r="E55" s="24">
        <v>190483.10042735972</v>
      </c>
      <c r="F55" s="24">
        <v>29.099455466864089</v>
      </c>
      <c r="G55" s="33">
        <v>1.7475364880577078E-22</v>
      </c>
      <c r="H55" s="36" t="s">
        <v>68</v>
      </c>
    </row>
    <row r="56" spans="2:9" x14ac:dyDescent="0.2">
      <c r="B56" s="82" t="s">
        <v>66</v>
      </c>
      <c r="C56" s="19">
        <v>214</v>
      </c>
      <c r="D56" s="19">
        <v>1400829.7694048863</v>
      </c>
      <c r="E56" s="19">
        <v>6545.9335018919919</v>
      </c>
      <c r="F56" s="19"/>
      <c r="G56" s="34"/>
      <c r="H56" s="37" t="s">
        <v>69</v>
      </c>
    </row>
    <row r="57" spans="2:9" ht="16" thickBot="1" x14ac:dyDescent="0.25">
      <c r="B57" s="86" t="s">
        <v>67</v>
      </c>
      <c r="C57" s="20">
        <v>219</v>
      </c>
      <c r="D57" s="20">
        <v>2353245.2715416849</v>
      </c>
      <c r="E57" s="20"/>
      <c r="F57" s="20"/>
      <c r="G57" s="35"/>
      <c r="H57" s="38" t="s">
        <v>69</v>
      </c>
    </row>
    <row r="58" spans="2:9" x14ac:dyDescent="0.2">
      <c r="B58" s="39" t="s">
        <v>70</v>
      </c>
    </row>
    <row r="59" spans="2:9" x14ac:dyDescent="0.2">
      <c r="B59" s="39" t="s">
        <v>71</v>
      </c>
    </row>
    <row r="62" spans="2:9" x14ac:dyDescent="0.2">
      <c r="B62" s="80" t="s">
        <v>204</v>
      </c>
    </row>
    <row r="63" spans="2:9" ht="16" thickBot="1" x14ac:dyDescent="0.25"/>
    <row r="64" spans="2:9" ht="30" customHeight="1" x14ac:dyDescent="0.2">
      <c r="B64" s="83" t="s">
        <v>59</v>
      </c>
      <c r="C64" s="84" t="s">
        <v>72</v>
      </c>
      <c r="D64" s="84" t="s">
        <v>73</v>
      </c>
      <c r="E64" s="84" t="s">
        <v>74</v>
      </c>
      <c r="F64" s="84" t="s">
        <v>75</v>
      </c>
      <c r="G64" s="84" t="s">
        <v>76</v>
      </c>
      <c r="H64" s="84" t="s">
        <v>77</v>
      </c>
      <c r="I64" s="84" t="s">
        <v>64</v>
      </c>
    </row>
    <row r="65" spans="2:9" x14ac:dyDescent="0.2">
      <c r="B65" s="90" t="s">
        <v>78</v>
      </c>
      <c r="C65" s="24">
        <v>376.74432485042075</v>
      </c>
      <c r="D65" s="24">
        <v>64.890029514812753</v>
      </c>
      <c r="E65" s="24">
        <v>5.8058892508966968</v>
      </c>
      <c r="F65" s="33">
        <v>2.2908925002177384E-8</v>
      </c>
      <c r="G65" s="24">
        <v>248.83885716373467</v>
      </c>
      <c r="H65" s="24">
        <v>504.6497925371068</v>
      </c>
      <c r="I65" s="36" t="s">
        <v>68</v>
      </c>
    </row>
    <row r="66" spans="2:9" x14ac:dyDescent="0.2">
      <c r="B66" s="82" t="s">
        <v>4</v>
      </c>
      <c r="C66" s="19">
        <v>-34.364777001509609</v>
      </c>
      <c r="D66" s="19">
        <v>15.426763989959744</v>
      </c>
      <c r="E66" s="19">
        <v>-2.2276076190622582</v>
      </c>
      <c r="F66" s="34">
        <v>2.694781460336193E-2</v>
      </c>
      <c r="G66" s="19">
        <v>-64.772645171418588</v>
      </c>
      <c r="H66" s="19">
        <v>-3.9569088316006358</v>
      </c>
      <c r="I66" s="37" t="s">
        <v>373</v>
      </c>
    </row>
    <row r="67" spans="2:9" x14ac:dyDescent="0.2">
      <c r="B67" s="82" t="s">
        <v>5</v>
      </c>
      <c r="C67" s="19">
        <v>124.58623018478522</v>
      </c>
      <c r="D67" s="19">
        <v>18.486240982221972</v>
      </c>
      <c r="E67" s="19">
        <v>6.7394031217378654</v>
      </c>
      <c r="F67" s="34">
        <v>1.4507084422632488E-10</v>
      </c>
      <c r="G67" s="19">
        <v>88.147792472869384</v>
      </c>
      <c r="H67" s="19">
        <v>161.02466789670106</v>
      </c>
      <c r="I67" s="37" t="s">
        <v>68</v>
      </c>
    </row>
    <row r="68" spans="2:9" x14ac:dyDescent="0.2">
      <c r="B68" s="82" t="s">
        <v>6</v>
      </c>
      <c r="C68" s="19">
        <v>79.890891531566069</v>
      </c>
      <c r="D68" s="19">
        <v>12.822466666946655</v>
      </c>
      <c r="E68" s="19">
        <v>6.2305400050293178</v>
      </c>
      <c r="F68" s="34">
        <v>2.4331372472374824E-9</v>
      </c>
      <c r="G68" s="19">
        <v>54.616383133347981</v>
      </c>
      <c r="H68" s="19">
        <v>105.16539992978416</v>
      </c>
      <c r="I68" s="37" t="s">
        <v>68</v>
      </c>
    </row>
    <row r="69" spans="2:9" x14ac:dyDescent="0.2">
      <c r="B69" s="82" t="s">
        <v>7</v>
      </c>
      <c r="C69" s="19">
        <v>223.52566016026705</v>
      </c>
      <c r="D69" s="19">
        <v>91.312818697328424</v>
      </c>
      <c r="E69" s="19">
        <v>2.4479110747986015</v>
      </c>
      <c r="F69" s="34">
        <v>1.5174045595319097E-2</v>
      </c>
      <c r="G69" s="19">
        <v>43.537935257086787</v>
      </c>
      <c r="H69" s="19">
        <v>403.51338506344734</v>
      </c>
      <c r="I69" s="37" t="s">
        <v>373</v>
      </c>
    </row>
    <row r="70" spans="2:9" ht="16" thickBot="1" x14ac:dyDescent="0.25">
      <c r="B70" s="86" t="s">
        <v>362</v>
      </c>
      <c r="C70" s="20">
        <v>-43.495844870320859</v>
      </c>
      <c r="D70" s="20">
        <v>21.181980543432253</v>
      </c>
      <c r="E70" s="20">
        <v>-2.0534361638721883</v>
      </c>
      <c r="F70" s="35">
        <v>4.1246282454290295E-2</v>
      </c>
      <c r="G70" s="20">
        <v>-85.2478851790639</v>
      </c>
      <c r="H70" s="20">
        <v>-1.7438045615778179</v>
      </c>
      <c r="I70" s="38" t="s">
        <v>373</v>
      </c>
    </row>
    <row r="71" spans="2:9" x14ac:dyDescent="0.2">
      <c r="B71" s="39" t="s">
        <v>71</v>
      </c>
    </row>
    <row r="74" spans="2:9" x14ac:dyDescent="0.2">
      <c r="B74" s="80" t="s">
        <v>205</v>
      </c>
    </row>
    <row r="76" spans="2:9" x14ac:dyDescent="0.2">
      <c r="B76" t="s">
        <v>374</v>
      </c>
    </row>
    <row r="79" spans="2:9" x14ac:dyDescent="0.2">
      <c r="B79" s="80" t="s">
        <v>207</v>
      </c>
    </row>
    <row r="80" spans="2:9" ht="16" thickBot="1" x14ac:dyDescent="0.25"/>
    <row r="81" spans="2:9" ht="30" customHeight="1" x14ac:dyDescent="0.2">
      <c r="B81" s="83" t="s">
        <v>59</v>
      </c>
      <c r="C81" s="84" t="s">
        <v>72</v>
      </c>
      <c r="D81" s="84" t="s">
        <v>73</v>
      </c>
      <c r="E81" s="84" t="s">
        <v>74</v>
      </c>
      <c r="F81" s="84" t="s">
        <v>75</v>
      </c>
      <c r="G81" s="84" t="s">
        <v>76</v>
      </c>
      <c r="H81" s="84" t="s">
        <v>77</v>
      </c>
      <c r="I81" s="84" t="s">
        <v>64</v>
      </c>
    </row>
    <row r="82" spans="2:9" x14ac:dyDescent="0.2">
      <c r="B82" s="90" t="s">
        <v>4</v>
      </c>
      <c r="C82" s="24">
        <v>-0.17627735685099791</v>
      </c>
      <c r="D82" s="24">
        <v>7.9133037318845342E-2</v>
      </c>
      <c r="E82" s="24">
        <v>-2.2276076190622582</v>
      </c>
      <c r="F82" s="33">
        <v>2.694781460336193E-2</v>
      </c>
      <c r="G82" s="24">
        <v>-0.33225737756318457</v>
      </c>
      <c r="H82" s="24">
        <v>-2.0297336138811239E-2</v>
      </c>
      <c r="I82" s="36" t="s">
        <v>373</v>
      </c>
    </row>
    <row r="83" spans="2:9" x14ac:dyDescent="0.2">
      <c r="B83" s="82" t="s">
        <v>5</v>
      </c>
      <c r="C83" s="19">
        <v>0.36138410154038797</v>
      </c>
      <c r="D83" s="19">
        <v>5.3622567905865108E-2</v>
      </c>
      <c r="E83" s="19">
        <v>6.7394031217378654</v>
      </c>
      <c r="F83" s="34">
        <v>1.4507084422632488E-10</v>
      </c>
      <c r="G83" s="19">
        <v>0.25568805427637631</v>
      </c>
      <c r="H83" s="19">
        <v>0.46708014880439963</v>
      </c>
      <c r="I83" s="37" t="s">
        <v>68</v>
      </c>
    </row>
    <row r="84" spans="2:9" x14ac:dyDescent="0.2">
      <c r="B84" s="82" t="s">
        <v>6</v>
      </c>
      <c r="C84" s="19">
        <v>0.3364869823735025</v>
      </c>
      <c r="D84" s="19">
        <v>5.4006070437215524E-2</v>
      </c>
      <c r="E84" s="19">
        <v>6.2305400050293178</v>
      </c>
      <c r="F84" s="34">
        <v>2.4331372472374824E-9</v>
      </c>
      <c r="G84" s="19">
        <v>0.23003500895260404</v>
      </c>
      <c r="H84" s="19">
        <v>0.44293895579440096</v>
      </c>
      <c r="I84" s="37" t="s">
        <v>68</v>
      </c>
    </row>
    <row r="85" spans="2:9" x14ac:dyDescent="0.2">
      <c r="B85" s="82" t="s">
        <v>7</v>
      </c>
      <c r="C85" s="19">
        <v>1.0806253059752273</v>
      </c>
      <c r="D85" s="19">
        <v>0.44144794192090264</v>
      </c>
      <c r="E85" s="19">
        <v>2.4479110747986015</v>
      </c>
      <c r="F85" s="34">
        <v>1.5174045595319097E-2</v>
      </c>
      <c r="G85" s="19">
        <v>0.2104822979830846</v>
      </c>
      <c r="H85" s="19">
        <v>1.9507683139673699</v>
      </c>
      <c r="I85" s="37" t="s">
        <v>373</v>
      </c>
    </row>
    <row r="86" spans="2:9" ht="16" thickBot="1" x14ac:dyDescent="0.25">
      <c r="B86" s="86" t="s">
        <v>362</v>
      </c>
      <c r="C86" s="20">
        <v>-0.93934765579174562</v>
      </c>
      <c r="D86" s="20">
        <v>0.45745159860261098</v>
      </c>
      <c r="E86" s="20">
        <v>-2.0534361638721883</v>
      </c>
      <c r="F86" s="35">
        <v>4.1246282454290295E-2</v>
      </c>
      <c r="G86" s="20">
        <v>-1.841035651632966</v>
      </c>
      <c r="H86" s="20">
        <v>-3.7659659950525226E-2</v>
      </c>
      <c r="I86" s="38" t="s">
        <v>373</v>
      </c>
    </row>
    <row r="87" spans="2:9" x14ac:dyDescent="0.2">
      <c r="B87" s="39" t="s">
        <v>71</v>
      </c>
    </row>
    <row r="106" spans="2:13" x14ac:dyDescent="0.2">
      <c r="F106" t="s">
        <v>79</v>
      </c>
    </row>
    <row r="109" spans="2:13" x14ac:dyDescent="0.2">
      <c r="B109" s="80" t="s">
        <v>208</v>
      </c>
    </row>
    <row r="110" spans="2:13" ht="16" thickBot="1" x14ac:dyDescent="0.25"/>
    <row r="111" spans="2:13" ht="64" x14ac:dyDescent="0.2">
      <c r="B111" s="83" t="s">
        <v>80</v>
      </c>
      <c r="C111" s="84" t="s">
        <v>81</v>
      </c>
      <c r="D111" s="84" t="s">
        <v>3</v>
      </c>
      <c r="E111" s="84" t="s">
        <v>210</v>
      </c>
      <c r="F111" s="84" t="s">
        <v>191</v>
      </c>
      <c r="G111" s="84" t="s">
        <v>192</v>
      </c>
      <c r="H111" s="84" t="s">
        <v>193</v>
      </c>
      <c r="I111" s="84" t="s">
        <v>194</v>
      </c>
      <c r="J111" s="84" t="s">
        <v>195</v>
      </c>
      <c r="K111" s="84" t="s">
        <v>196</v>
      </c>
      <c r="L111" s="84" t="s">
        <v>197</v>
      </c>
      <c r="M111" s="84" t="s">
        <v>198</v>
      </c>
    </row>
    <row r="112" spans="2:13" x14ac:dyDescent="0.2">
      <c r="B112" s="90" t="s">
        <v>82</v>
      </c>
      <c r="C112" s="100">
        <v>1</v>
      </c>
      <c r="D112" s="24">
        <v>270.74889999212297</v>
      </c>
      <c r="E112" s="24">
        <v>266.24791718053507</v>
      </c>
      <c r="F112" s="24">
        <v>4.5009828115879031</v>
      </c>
      <c r="G112" s="24">
        <v>5.5631601176187401E-2</v>
      </c>
      <c r="H112" s="24">
        <v>9.5315592102965798</v>
      </c>
      <c r="I112" s="24">
        <v>247.46015351804473</v>
      </c>
      <c r="J112" s="24">
        <v>285.03568084302537</v>
      </c>
      <c r="K112" s="24">
        <v>81.466460110105317</v>
      </c>
      <c r="L112" s="24">
        <v>105.66846053561008</v>
      </c>
      <c r="M112" s="24">
        <v>426.82737382546009</v>
      </c>
    </row>
    <row r="113" spans="2:13" x14ac:dyDescent="0.2">
      <c r="B113" s="82" t="s">
        <v>83</v>
      </c>
      <c r="C113" s="88">
        <v>1</v>
      </c>
      <c r="D113" s="19">
        <v>314.50582438280878</v>
      </c>
      <c r="E113" s="19">
        <v>390.8341473653204</v>
      </c>
      <c r="F113" s="19">
        <v>-76.328322982511622</v>
      </c>
      <c r="G113" s="19">
        <v>-0.9434088065562426</v>
      </c>
      <c r="H113" s="19">
        <v>17.865105988804878</v>
      </c>
      <c r="I113" s="19">
        <v>355.62003583145702</v>
      </c>
      <c r="J113" s="19">
        <v>426.04825889918379</v>
      </c>
      <c r="K113" s="19">
        <v>82.855871933636806</v>
      </c>
      <c r="L113" s="19">
        <v>227.51600543350341</v>
      </c>
      <c r="M113" s="19">
        <v>554.15228929713737</v>
      </c>
    </row>
    <row r="114" spans="2:13" x14ac:dyDescent="0.2">
      <c r="B114" s="82" t="s">
        <v>84</v>
      </c>
      <c r="C114" s="88">
        <v>1</v>
      </c>
      <c r="D114" s="19">
        <v>390.60697916261392</v>
      </c>
      <c r="E114" s="19">
        <v>362.03535237022015</v>
      </c>
      <c r="F114" s="19">
        <v>28.571626792393772</v>
      </c>
      <c r="G114" s="19">
        <v>0.35314183883954131</v>
      </c>
      <c r="H114" s="19">
        <v>12.497979647879772</v>
      </c>
      <c r="I114" s="19">
        <v>337.40044398825006</v>
      </c>
      <c r="J114" s="19">
        <v>386.67026075219025</v>
      </c>
      <c r="K114" s="19">
        <v>81.86655603584903</v>
      </c>
      <c r="L114" s="19">
        <v>200.66726214191692</v>
      </c>
      <c r="M114" s="19">
        <v>523.40344259852338</v>
      </c>
    </row>
    <row r="115" spans="2:13" x14ac:dyDescent="0.2">
      <c r="B115" s="82" t="s">
        <v>85</v>
      </c>
      <c r="C115" s="88">
        <v>1</v>
      </c>
      <c r="D115" s="19">
        <v>249.86237982712225</v>
      </c>
      <c r="E115" s="19">
        <v>362.03535237022015</v>
      </c>
      <c r="F115" s="19">
        <v>-112.1729725430979</v>
      </c>
      <c r="G115" s="19">
        <v>-1.3864443239372208</v>
      </c>
      <c r="H115" s="19">
        <v>12.497979647879772</v>
      </c>
      <c r="I115" s="19">
        <v>337.40044398825006</v>
      </c>
      <c r="J115" s="19">
        <v>386.67026075219025</v>
      </c>
      <c r="K115" s="19">
        <v>81.86655603584903</v>
      </c>
      <c r="L115" s="19">
        <v>200.66726214191692</v>
      </c>
      <c r="M115" s="19">
        <v>523.40344259852338</v>
      </c>
    </row>
    <row r="116" spans="2:13" x14ac:dyDescent="0.2">
      <c r="B116" s="82" t="s">
        <v>86</v>
      </c>
      <c r="C116" s="88">
        <v>1</v>
      </c>
      <c r="D116" s="19">
        <v>222.03389430781561</v>
      </c>
      <c r="E116" s="19">
        <v>306.96518333283655</v>
      </c>
      <c r="F116" s="19">
        <v>-84.931289025020931</v>
      </c>
      <c r="G116" s="19">
        <v>-1.0497404225262037</v>
      </c>
      <c r="H116" s="19">
        <v>13.086116686602232</v>
      </c>
      <c r="I116" s="19">
        <v>281.17099141279243</v>
      </c>
      <c r="J116" s="19">
        <v>332.75937525288066</v>
      </c>
      <c r="K116" s="19">
        <v>81.958403790138334</v>
      </c>
      <c r="L116" s="19">
        <v>145.41605096206266</v>
      </c>
      <c r="M116" s="19">
        <v>468.51431570361046</v>
      </c>
    </row>
    <row r="117" spans="2:13" x14ac:dyDescent="0.2">
      <c r="B117" s="82" t="s">
        <v>87</v>
      </c>
      <c r="C117" s="88">
        <v>1</v>
      </c>
      <c r="D117" s="19">
        <v>276.35819705736077</v>
      </c>
      <c r="E117" s="19">
        <v>277.37086317334808</v>
      </c>
      <c r="F117" s="19">
        <v>-1.0126661159873152</v>
      </c>
      <c r="G117" s="19">
        <v>-1.2516430265897898E-2</v>
      </c>
      <c r="H117" s="19">
        <v>10.195235100099012</v>
      </c>
      <c r="I117" s="19">
        <v>257.27492049302913</v>
      </c>
      <c r="J117" s="19">
        <v>297.46680585366704</v>
      </c>
      <c r="K117" s="19">
        <v>81.546773821152996</v>
      </c>
      <c r="L117" s="19">
        <v>116.63309926843237</v>
      </c>
      <c r="M117" s="19">
        <v>438.10862707826379</v>
      </c>
    </row>
    <row r="118" spans="2:13" x14ac:dyDescent="0.2">
      <c r="B118" s="82" t="s">
        <v>88</v>
      </c>
      <c r="C118" s="88">
        <v>1</v>
      </c>
      <c r="D118" s="19">
        <v>294.86318135451683</v>
      </c>
      <c r="E118" s="19">
        <v>277.37086317334808</v>
      </c>
      <c r="F118" s="19">
        <v>17.492318181168741</v>
      </c>
      <c r="G118" s="19">
        <v>0.21620292932388291</v>
      </c>
      <c r="H118" s="19">
        <v>10.195235100099012</v>
      </c>
      <c r="I118" s="19">
        <v>257.27492049302913</v>
      </c>
      <c r="J118" s="19">
        <v>297.46680585366704</v>
      </c>
      <c r="K118" s="19">
        <v>81.546773821152996</v>
      </c>
      <c r="L118" s="19">
        <v>116.63309926843237</v>
      </c>
      <c r="M118" s="19">
        <v>438.10862707826379</v>
      </c>
    </row>
    <row r="119" spans="2:13" x14ac:dyDescent="0.2">
      <c r="B119" s="82" t="s">
        <v>89</v>
      </c>
      <c r="C119" s="88">
        <v>1</v>
      </c>
      <c r="D119" s="19">
        <v>383.45580710381228</v>
      </c>
      <c r="E119" s="19">
        <v>409.52069661455971</v>
      </c>
      <c r="F119" s="19">
        <v>-26.064889510747435</v>
      </c>
      <c r="G119" s="19">
        <v>-0.32215887033164087</v>
      </c>
      <c r="H119" s="19">
        <v>18.318536671466486</v>
      </c>
      <c r="I119" s="19">
        <v>373.41282275753252</v>
      </c>
      <c r="J119" s="19">
        <v>445.6285704715869</v>
      </c>
      <c r="K119" s="19">
        <v>82.954820762122395</v>
      </c>
      <c r="L119" s="19">
        <v>246.00751553298227</v>
      </c>
      <c r="M119" s="19">
        <v>573.0338776961371</v>
      </c>
    </row>
    <row r="120" spans="2:13" x14ac:dyDescent="0.2">
      <c r="B120" s="82" t="s">
        <v>90</v>
      </c>
      <c r="C120" s="88">
        <v>1</v>
      </c>
      <c r="D120" s="19">
        <v>300.2942445751741</v>
      </c>
      <c r="E120" s="19">
        <v>364.8253579613405</v>
      </c>
      <c r="F120" s="19">
        <v>-64.531113386166396</v>
      </c>
      <c r="G120" s="19">
        <v>-0.79759672801061654</v>
      </c>
      <c r="H120" s="19">
        <v>12.693147257249517</v>
      </c>
      <c r="I120" s="19">
        <v>339.80575250741066</v>
      </c>
      <c r="J120" s="19">
        <v>389.84496341527034</v>
      </c>
      <c r="K120" s="19">
        <v>81.896578006570053</v>
      </c>
      <c r="L120" s="19">
        <v>203.39809108857185</v>
      </c>
      <c r="M120" s="19">
        <v>526.25262483410916</v>
      </c>
    </row>
    <row r="121" spans="2:13" x14ac:dyDescent="0.2">
      <c r="B121" s="82" t="s">
        <v>91</v>
      </c>
      <c r="C121" s="88">
        <v>1</v>
      </c>
      <c r="D121" s="19">
        <v>296.74312209515341</v>
      </c>
      <c r="E121" s="19">
        <v>323.45541423272817</v>
      </c>
      <c r="F121" s="19">
        <v>-26.712292137574764</v>
      </c>
      <c r="G121" s="19">
        <v>-0.33016068821091599</v>
      </c>
      <c r="H121" s="19">
        <v>12.015021449487767</v>
      </c>
      <c r="I121" s="19">
        <v>299.77247019258886</v>
      </c>
      <c r="J121" s="19">
        <v>347.13835827286749</v>
      </c>
      <c r="K121" s="19">
        <v>81.794218880820921</v>
      </c>
      <c r="L121" s="19">
        <v>162.22990858504812</v>
      </c>
      <c r="M121" s="19">
        <v>484.68091988040823</v>
      </c>
    </row>
    <row r="122" spans="2:13" x14ac:dyDescent="0.2">
      <c r="B122" s="82" t="s">
        <v>92</v>
      </c>
      <c r="C122" s="88">
        <v>1</v>
      </c>
      <c r="D122" s="19">
        <v>429.79776568141511</v>
      </c>
      <c r="E122" s="19">
        <v>403.21663381676922</v>
      </c>
      <c r="F122" s="19">
        <v>26.581131864645897</v>
      </c>
      <c r="G122" s="19">
        <v>0.32853956315908212</v>
      </c>
      <c r="H122" s="19">
        <v>16.863718665230273</v>
      </c>
      <c r="I122" s="19">
        <v>369.97636810968402</v>
      </c>
      <c r="J122" s="19">
        <v>436.45689952385442</v>
      </c>
      <c r="K122" s="19">
        <v>82.645741022221031</v>
      </c>
      <c r="L122" s="19">
        <v>240.31268329002668</v>
      </c>
      <c r="M122" s="19">
        <v>566.12058434351172</v>
      </c>
    </row>
    <row r="123" spans="2:13" x14ac:dyDescent="0.2">
      <c r="B123" s="82" t="s">
        <v>93</v>
      </c>
      <c r="C123" s="88">
        <v>1</v>
      </c>
      <c r="D123" s="19">
        <v>297.21708504560701</v>
      </c>
      <c r="E123" s="19">
        <v>266.24791718053507</v>
      </c>
      <c r="F123" s="19">
        <v>30.969167865071938</v>
      </c>
      <c r="G123" s="19">
        <v>0.38277515545994079</v>
      </c>
      <c r="H123" s="19">
        <v>9.5315592102965798</v>
      </c>
      <c r="I123" s="19">
        <v>247.46015351804473</v>
      </c>
      <c r="J123" s="19">
        <v>285.03568084302537</v>
      </c>
      <c r="K123" s="19">
        <v>81.466460110105317</v>
      </c>
      <c r="L123" s="19">
        <v>105.66846053561008</v>
      </c>
      <c r="M123" s="19">
        <v>426.82737382546009</v>
      </c>
    </row>
    <row r="124" spans="2:13" x14ac:dyDescent="0.2">
      <c r="B124" s="82" t="s">
        <v>94</v>
      </c>
      <c r="C124" s="88">
        <v>1</v>
      </c>
      <c r="D124" s="19">
        <v>268.40556671680145</v>
      </c>
      <c r="E124" s="19">
        <v>266.24791718053507</v>
      </c>
      <c r="F124" s="19">
        <v>2.1576495362663763</v>
      </c>
      <c r="G124" s="19">
        <v>2.6668286350822582E-2</v>
      </c>
      <c r="H124" s="19">
        <v>9.5315592102965798</v>
      </c>
      <c r="I124" s="19">
        <v>247.46015351804473</v>
      </c>
      <c r="J124" s="19">
        <v>285.03568084302537</v>
      </c>
      <c r="K124" s="19">
        <v>81.466460110105317</v>
      </c>
      <c r="L124" s="19">
        <v>105.66846053561008</v>
      </c>
      <c r="M124" s="19">
        <v>426.82737382546009</v>
      </c>
    </row>
    <row r="125" spans="2:13" x14ac:dyDescent="0.2">
      <c r="B125" s="82" t="s">
        <v>95</v>
      </c>
      <c r="C125" s="88">
        <v>1</v>
      </c>
      <c r="D125" s="19">
        <v>206.02798850125583</v>
      </c>
      <c r="E125" s="19">
        <v>282.14446083865403</v>
      </c>
      <c r="F125" s="19">
        <v>-76.116472337398193</v>
      </c>
      <c r="G125" s="19">
        <v>-0.94079035829922508</v>
      </c>
      <c r="H125" s="19">
        <v>10.593913345005308</v>
      </c>
      <c r="I125" s="19">
        <v>261.26267898161524</v>
      </c>
      <c r="J125" s="19">
        <v>303.02624269569282</v>
      </c>
      <c r="K125" s="19">
        <v>81.597576568507677</v>
      </c>
      <c r="L125" s="19">
        <v>121.30655906650733</v>
      </c>
      <c r="M125" s="19">
        <v>442.98236261080069</v>
      </c>
    </row>
    <row r="126" spans="2:13" x14ac:dyDescent="0.2">
      <c r="B126" s="82" t="s">
        <v>96</v>
      </c>
      <c r="C126" s="88">
        <v>1</v>
      </c>
      <c r="D126" s="19">
        <v>201.96734153603134</v>
      </c>
      <c r="E126" s="19">
        <v>282.14446083865403</v>
      </c>
      <c r="F126" s="19">
        <v>-80.177119302622685</v>
      </c>
      <c r="G126" s="19">
        <v>-0.99097946186680108</v>
      </c>
      <c r="H126" s="19">
        <v>10.593913345005308</v>
      </c>
      <c r="I126" s="19">
        <v>261.26267898161524</v>
      </c>
      <c r="J126" s="19">
        <v>303.02624269569282</v>
      </c>
      <c r="K126" s="19">
        <v>81.597576568507677</v>
      </c>
      <c r="L126" s="19">
        <v>121.30655906650733</v>
      </c>
      <c r="M126" s="19">
        <v>442.98236261080069</v>
      </c>
    </row>
    <row r="127" spans="2:13" x14ac:dyDescent="0.2">
      <c r="B127" s="82" t="s">
        <v>97</v>
      </c>
      <c r="C127" s="88">
        <v>1</v>
      </c>
      <c r="D127" s="19">
        <v>239.72697458725526</v>
      </c>
      <c r="E127" s="19">
        <v>301.28519702285882</v>
      </c>
      <c r="F127" s="19">
        <v>-61.558222435603568</v>
      </c>
      <c r="G127" s="19">
        <v>-0.76085215674137829</v>
      </c>
      <c r="H127" s="19">
        <v>12.710883326621643</v>
      </c>
      <c r="I127" s="19">
        <v>276.23063180292291</v>
      </c>
      <c r="J127" s="19">
        <v>326.33976224279473</v>
      </c>
      <c r="K127" s="19">
        <v>81.899328793555938</v>
      </c>
      <c r="L127" s="19">
        <v>139.85250804289487</v>
      </c>
      <c r="M127" s="19">
        <v>462.71788600282275</v>
      </c>
    </row>
    <row r="128" spans="2:13" x14ac:dyDescent="0.2">
      <c r="B128" s="82" t="s">
        <v>98</v>
      </c>
      <c r="C128" s="88">
        <v>1</v>
      </c>
      <c r="D128" s="19">
        <v>171.39281859155261</v>
      </c>
      <c r="E128" s="19">
        <v>268.64362864071308</v>
      </c>
      <c r="F128" s="19">
        <v>-97.250810049160464</v>
      </c>
      <c r="G128" s="19">
        <v>-1.2020082069158979</v>
      </c>
      <c r="H128" s="19">
        <v>9.6402788872162155</v>
      </c>
      <c r="I128" s="19">
        <v>249.64156639911704</v>
      </c>
      <c r="J128" s="19">
        <v>287.64569088230911</v>
      </c>
      <c r="K128" s="19">
        <v>81.479251830851382</v>
      </c>
      <c r="L128" s="19">
        <v>108.03895809102065</v>
      </c>
      <c r="M128" s="19">
        <v>429.24829919040553</v>
      </c>
    </row>
    <row r="129" spans="2:13" x14ac:dyDescent="0.2">
      <c r="B129" s="82" t="s">
        <v>99</v>
      </c>
      <c r="C129" s="88">
        <v>1</v>
      </c>
      <c r="D129" s="19">
        <v>172.74559451311936</v>
      </c>
      <c r="E129" s="19">
        <v>211.7454818702538</v>
      </c>
      <c r="F129" s="19">
        <v>-38.99988735713444</v>
      </c>
      <c r="G129" s="19">
        <v>-0.48203387353148175</v>
      </c>
      <c r="H129" s="19">
        <v>12.349978290994228</v>
      </c>
      <c r="I129" s="19">
        <v>187.4023006289901</v>
      </c>
      <c r="J129" s="19">
        <v>236.08866311151749</v>
      </c>
      <c r="K129" s="19">
        <v>81.844092429936694</v>
      </c>
      <c r="L129" s="19">
        <v>50.42166990845206</v>
      </c>
      <c r="M129" s="19">
        <v>373.06929383205556</v>
      </c>
    </row>
    <row r="130" spans="2:13" x14ac:dyDescent="0.2">
      <c r="B130" s="82" t="s">
        <v>100</v>
      </c>
      <c r="C130" s="88">
        <v>1</v>
      </c>
      <c r="D130" s="19">
        <v>379.20412736310453</v>
      </c>
      <c r="E130" s="19">
        <v>431.43290016512026</v>
      </c>
      <c r="F130" s="19">
        <v>-52.228772802015726</v>
      </c>
      <c r="G130" s="19">
        <v>-0.64554129177364827</v>
      </c>
      <c r="H130" s="19">
        <v>19.649489214564721</v>
      </c>
      <c r="I130" s="19">
        <v>392.70157076697785</v>
      </c>
      <c r="J130" s="19">
        <v>470.16422956326267</v>
      </c>
      <c r="K130" s="19">
        <v>83.258848948837183</v>
      </c>
      <c r="L130" s="19">
        <v>267.32044570206267</v>
      </c>
      <c r="M130" s="19">
        <v>595.54535462817785</v>
      </c>
    </row>
    <row r="131" spans="2:13" x14ac:dyDescent="0.2">
      <c r="B131" s="82" t="s">
        <v>101</v>
      </c>
      <c r="C131" s="88">
        <v>1</v>
      </c>
      <c r="D131" s="19">
        <v>346.14938028154523</v>
      </c>
      <c r="E131" s="19">
        <v>314.0213021899711</v>
      </c>
      <c r="F131" s="19">
        <v>32.128078091574139</v>
      </c>
      <c r="G131" s="19">
        <v>0.39709914517920619</v>
      </c>
      <c r="H131" s="19">
        <v>12.545931330717989</v>
      </c>
      <c r="I131" s="19">
        <v>289.29187570613476</v>
      </c>
      <c r="J131" s="19">
        <v>338.75072867380743</v>
      </c>
      <c r="K131" s="19">
        <v>81.873890190017732</v>
      </c>
      <c r="L131" s="19">
        <v>152.63875552782051</v>
      </c>
      <c r="M131" s="19">
        <v>475.40384885212165</v>
      </c>
    </row>
    <row r="132" spans="2:13" x14ac:dyDescent="0.2">
      <c r="B132" s="82" t="s">
        <v>102</v>
      </c>
      <c r="C132" s="88">
        <v>1</v>
      </c>
      <c r="D132" s="19">
        <v>371.4853015379951</v>
      </c>
      <c r="E132" s="19">
        <v>400.80808820098491</v>
      </c>
      <c r="F132" s="19">
        <v>-29.322786662989813</v>
      </c>
      <c r="G132" s="19">
        <v>-0.36242608365668888</v>
      </c>
      <c r="H132" s="19">
        <v>16.540941781043308</v>
      </c>
      <c r="I132" s="19">
        <v>368.20405164403383</v>
      </c>
      <c r="J132" s="19">
        <v>433.412124757936</v>
      </c>
      <c r="K132" s="19">
        <v>82.58048351091108</v>
      </c>
      <c r="L132" s="19">
        <v>238.03276748943244</v>
      </c>
      <c r="M132" s="19">
        <v>563.58340891253738</v>
      </c>
    </row>
    <row r="133" spans="2:13" x14ac:dyDescent="0.2">
      <c r="B133" s="82" t="s">
        <v>103</v>
      </c>
      <c r="C133" s="88">
        <v>1</v>
      </c>
      <c r="D133" s="19">
        <v>302.60708516818738</v>
      </c>
      <c r="E133" s="19">
        <v>380.78678544506568</v>
      </c>
      <c r="F133" s="19">
        <v>-78.179700276878293</v>
      </c>
      <c r="G133" s="19">
        <v>-0.96629160517562229</v>
      </c>
      <c r="H133" s="19">
        <v>14.134061523462512</v>
      </c>
      <c r="I133" s="19">
        <v>352.92697765967722</v>
      </c>
      <c r="J133" s="19">
        <v>408.64659323045413</v>
      </c>
      <c r="K133" s="19">
        <v>82.132242128417602</v>
      </c>
      <c r="L133" s="19">
        <v>218.89499836869624</v>
      </c>
      <c r="M133" s="19">
        <v>542.67857252143517</v>
      </c>
    </row>
    <row r="134" spans="2:13" x14ac:dyDescent="0.2">
      <c r="B134" s="82" t="s">
        <v>104</v>
      </c>
      <c r="C134" s="88">
        <v>1</v>
      </c>
      <c r="D134" s="19">
        <v>145.78336079215677</v>
      </c>
      <c r="E134" s="19">
        <v>180.60123312152163</v>
      </c>
      <c r="F134" s="19">
        <v>-34.81787232936486</v>
      </c>
      <c r="G134" s="19">
        <v>-0.43034467544373739</v>
      </c>
      <c r="H134" s="19">
        <v>16.780849685407812</v>
      </c>
      <c r="I134" s="19">
        <v>147.5243113934755</v>
      </c>
      <c r="J134" s="19">
        <v>213.67815484956776</v>
      </c>
      <c r="K134" s="19">
        <v>82.628871576805665</v>
      </c>
      <c r="L134" s="19">
        <v>17.730534148547861</v>
      </c>
      <c r="M134" s="19">
        <v>343.4719320944954</v>
      </c>
    </row>
    <row r="135" spans="2:13" x14ac:dyDescent="0.2">
      <c r="B135" s="82" t="s">
        <v>105</v>
      </c>
      <c r="C135" s="88">
        <v>1</v>
      </c>
      <c r="D135" s="19">
        <v>309.05276246954139</v>
      </c>
      <c r="E135" s="19">
        <v>209.52089264054692</v>
      </c>
      <c r="F135" s="19">
        <v>99.531869828994473</v>
      </c>
      <c r="G135" s="19">
        <v>1.2302018288964269</v>
      </c>
      <c r="H135" s="19">
        <v>12.628477389917066</v>
      </c>
      <c r="I135" s="19">
        <v>184.62875869014761</v>
      </c>
      <c r="J135" s="19">
        <v>234.41302659094623</v>
      </c>
      <c r="K135" s="19">
        <v>81.886579749551373</v>
      </c>
      <c r="L135" s="19">
        <v>48.113333444744796</v>
      </c>
      <c r="M135" s="19">
        <v>370.92845183634904</v>
      </c>
    </row>
    <row r="136" spans="2:13" x14ac:dyDescent="0.2">
      <c r="B136" s="82" t="s">
        <v>106</v>
      </c>
      <c r="C136" s="88">
        <v>1</v>
      </c>
      <c r="D136" s="19">
        <v>154.59788084785293</v>
      </c>
      <c r="E136" s="19">
        <v>194.22684194909192</v>
      </c>
      <c r="F136" s="19">
        <v>-39.628961101238986</v>
      </c>
      <c r="G136" s="19">
        <v>-0.48980914864524933</v>
      </c>
      <c r="H136" s="19">
        <v>14.721736692204816</v>
      </c>
      <c r="I136" s="19">
        <v>165.20866102274692</v>
      </c>
      <c r="J136" s="19">
        <v>223.24502287543692</v>
      </c>
      <c r="K136" s="19">
        <v>82.235412281611389</v>
      </c>
      <c r="L136" s="19">
        <v>32.131695022307468</v>
      </c>
      <c r="M136" s="19">
        <v>356.3219888758764</v>
      </c>
    </row>
    <row r="137" spans="2:13" x14ac:dyDescent="0.2">
      <c r="B137" s="82" t="s">
        <v>107</v>
      </c>
      <c r="C137" s="88">
        <v>1</v>
      </c>
      <c r="D137" s="19">
        <v>247.72564561350089</v>
      </c>
      <c r="E137" s="19">
        <v>220.18038254708185</v>
      </c>
      <c r="F137" s="19">
        <v>27.545263066419039</v>
      </c>
      <c r="G137" s="19">
        <v>0.34045610777695401</v>
      </c>
      <c r="H137" s="19">
        <v>11.371378415578439</v>
      </c>
      <c r="I137" s="19">
        <v>197.76613053699714</v>
      </c>
      <c r="J137" s="19">
        <v>242.59463455716656</v>
      </c>
      <c r="K137" s="19">
        <v>81.702152658068158</v>
      </c>
      <c r="L137" s="19">
        <v>59.136349667520193</v>
      </c>
      <c r="M137" s="19">
        <v>381.22441542664353</v>
      </c>
    </row>
    <row r="138" spans="2:13" x14ac:dyDescent="0.2">
      <c r="B138" s="82" t="s">
        <v>108</v>
      </c>
      <c r="C138" s="88">
        <v>1</v>
      </c>
      <c r="D138" s="19">
        <v>227.99236329472669</v>
      </c>
      <c r="E138" s="19">
        <v>291.42285155980676</v>
      </c>
      <c r="F138" s="19">
        <v>-63.430488265080072</v>
      </c>
      <c r="G138" s="19">
        <v>-0.78399313511905289</v>
      </c>
      <c r="H138" s="19">
        <v>11.529404462048131</v>
      </c>
      <c r="I138" s="19">
        <v>268.69711263052176</v>
      </c>
      <c r="J138" s="19">
        <v>314.14859048909176</v>
      </c>
      <c r="K138" s="19">
        <v>81.724296687958642</v>
      </c>
      <c r="L138" s="19">
        <v>130.33517033363796</v>
      </c>
      <c r="M138" s="19">
        <v>452.51053278597556</v>
      </c>
    </row>
    <row r="139" spans="2:13" x14ac:dyDescent="0.2">
      <c r="B139" s="82" t="s">
        <v>109</v>
      </c>
      <c r="C139" s="88">
        <v>1</v>
      </c>
      <c r="D139" s="19">
        <v>226.5964968466343</v>
      </c>
      <c r="E139" s="19">
        <v>289.00717585757457</v>
      </c>
      <c r="F139" s="19">
        <v>-62.410679010940271</v>
      </c>
      <c r="G139" s="19">
        <v>-0.77138841653269696</v>
      </c>
      <c r="H139" s="19">
        <v>11.267458885465123</v>
      </c>
      <c r="I139" s="19">
        <v>266.7977608031872</v>
      </c>
      <c r="J139" s="19">
        <v>311.21659091196193</v>
      </c>
      <c r="K139" s="19">
        <v>81.687753865727259</v>
      </c>
      <c r="L139" s="19">
        <v>127.99152459969281</v>
      </c>
      <c r="M139" s="19">
        <v>450.02282711545632</v>
      </c>
    </row>
    <row r="140" spans="2:13" x14ac:dyDescent="0.2">
      <c r="B140" s="82" t="s">
        <v>110</v>
      </c>
      <c r="C140" s="88">
        <v>1</v>
      </c>
      <c r="D140" s="19">
        <v>233.31521082097063</v>
      </c>
      <c r="E140" s="19">
        <v>219.07354039478722</v>
      </c>
      <c r="F140" s="19">
        <v>14.241670426183418</v>
      </c>
      <c r="G140" s="19">
        <v>0.17602531766892654</v>
      </c>
      <c r="H140" s="19">
        <v>11.492130391604563</v>
      </c>
      <c r="I140" s="19">
        <v>196.42127280537244</v>
      </c>
      <c r="J140" s="19">
        <v>241.72580798420199</v>
      </c>
      <c r="K140" s="19">
        <v>81.719046511995188</v>
      </c>
      <c r="L140" s="19">
        <v>57.996207849564712</v>
      </c>
      <c r="M140" s="19">
        <v>380.15087294000972</v>
      </c>
    </row>
    <row r="141" spans="2:13" x14ac:dyDescent="0.2">
      <c r="B141" s="82" t="s">
        <v>111</v>
      </c>
      <c r="C141" s="88">
        <v>1</v>
      </c>
      <c r="D141" s="19">
        <v>215.20722620508221</v>
      </c>
      <c r="E141" s="19">
        <v>216.61177073724312</v>
      </c>
      <c r="F141" s="19">
        <v>-1.4045445321609122</v>
      </c>
      <c r="G141" s="19">
        <v>-1.7359999919618573E-2</v>
      </c>
      <c r="H141" s="19">
        <v>11.769389756199894</v>
      </c>
      <c r="I141" s="19">
        <v>193.41299409298219</v>
      </c>
      <c r="J141" s="19">
        <v>239.81054738150405</v>
      </c>
      <c r="K141" s="19">
        <v>81.758498256299532</v>
      </c>
      <c r="L141" s="19">
        <v>55.45667441468791</v>
      </c>
      <c r="M141" s="19">
        <v>377.7668670597983</v>
      </c>
    </row>
    <row r="142" spans="2:13" x14ac:dyDescent="0.2">
      <c r="B142" s="82" t="s">
        <v>112</v>
      </c>
      <c r="C142" s="88">
        <v>1</v>
      </c>
      <c r="D142" s="19">
        <v>233.41454117517861</v>
      </c>
      <c r="E142" s="19">
        <v>264.17163390466612</v>
      </c>
      <c r="F142" s="19">
        <v>-30.75709272948751</v>
      </c>
      <c r="G142" s="19">
        <v>-0.38015393252795265</v>
      </c>
      <c r="H142" s="19">
        <v>9.4536137240934579</v>
      </c>
      <c r="I142" s="19">
        <v>245.53750946751472</v>
      </c>
      <c r="J142" s="19">
        <v>282.80575834181752</v>
      </c>
      <c r="K142" s="19">
        <v>81.457377286138794</v>
      </c>
      <c r="L142" s="19">
        <v>103.61008051631293</v>
      </c>
      <c r="M142" s="19">
        <v>424.73318729301934</v>
      </c>
    </row>
    <row r="143" spans="2:13" x14ac:dyDescent="0.2">
      <c r="B143" s="82" t="s">
        <v>113</v>
      </c>
      <c r="C143" s="88">
        <v>1</v>
      </c>
      <c r="D143" s="19">
        <v>297.11769231578774</v>
      </c>
      <c r="E143" s="19">
        <v>279.38040876220407</v>
      </c>
      <c r="F143" s="19">
        <v>17.737283553583666</v>
      </c>
      <c r="G143" s="19">
        <v>0.21923067159054477</v>
      </c>
      <c r="H143" s="19">
        <v>10.355506031064618</v>
      </c>
      <c r="I143" s="19">
        <v>258.96855424558282</v>
      </c>
      <c r="J143" s="19">
        <v>299.79226327882532</v>
      </c>
      <c r="K143" s="19">
        <v>81.566966396031972</v>
      </c>
      <c r="L143" s="19">
        <v>118.60284304562325</v>
      </c>
      <c r="M143" s="19">
        <v>440.15797447878492</v>
      </c>
    </row>
    <row r="144" spans="2:13" x14ac:dyDescent="0.2">
      <c r="B144" s="82" t="s">
        <v>114</v>
      </c>
      <c r="C144" s="88">
        <v>1</v>
      </c>
      <c r="D144" s="19">
        <v>258.46230884332823</v>
      </c>
      <c r="E144" s="19">
        <v>235.83036754331977</v>
      </c>
      <c r="F144" s="19">
        <v>22.631941300008464</v>
      </c>
      <c r="G144" s="19">
        <v>0.2797280471730515</v>
      </c>
      <c r="H144" s="19">
        <v>9.9748432291475453</v>
      </c>
      <c r="I144" s="19">
        <v>216.16884176093052</v>
      </c>
      <c r="J144" s="19">
        <v>255.49189332570901</v>
      </c>
      <c r="K144" s="19">
        <v>81.519512997429416</v>
      </c>
      <c r="L144" s="19">
        <v>75.14633775493877</v>
      </c>
      <c r="M144" s="19">
        <v>396.51439733170076</v>
      </c>
    </row>
    <row r="145" spans="2:13" x14ac:dyDescent="0.2">
      <c r="B145" s="82" t="s">
        <v>115</v>
      </c>
      <c r="C145" s="88">
        <v>1</v>
      </c>
      <c r="D145" s="19">
        <v>336.22133222738205</v>
      </c>
      <c r="E145" s="19">
        <v>264.12444569617446</v>
      </c>
      <c r="F145" s="19">
        <v>72.096886531207588</v>
      </c>
      <c r="G145" s="19">
        <v>0.8911087656728871</v>
      </c>
      <c r="H145" s="19">
        <v>9.4520212342812879</v>
      </c>
      <c r="I145" s="19">
        <v>245.49346023361954</v>
      </c>
      <c r="J145" s="19">
        <v>282.75543115872938</v>
      </c>
      <c r="K145" s="19">
        <v>81.457192483569528</v>
      </c>
      <c r="L145" s="19">
        <v>103.563256574246</v>
      </c>
      <c r="M145" s="19">
        <v>424.68563481810293</v>
      </c>
    </row>
    <row r="146" spans="2:13" x14ac:dyDescent="0.2">
      <c r="B146" s="82" t="s">
        <v>116</v>
      </c>
      <c r="C146" s="88">
        <v>1</v>
      </c>
      <c r="D146" s="19">
        <v>364.17453904151307</v>
      </c>
      <c r="E146" s="19">
        <v>248.08043876972818</v>
      </c>
      <c r="F146" s="19">
        <v>116.0941002717849</v>
      </c>
      <c r="G146" s="19">
        <v>1.4349089866774563</v>
      </c>
      <c r="H146" s="19">
        <v>9.3907477862349182</v>
      </c>
      <c r="I146" s="19">
        <v>229.57023009041325</v>
      </c>
      <c r="J146" s="19">
        <v>266.5906474490431</v>
      </c>
      <c r="K146" s="19">
        <v>81.450105253932406</v>
      </c>
      <c r="L146" s="19">
        <v>87.53321936592306</v>
      </c>
      <c r="M146" s="19">
        <v>408.62765817353329</v>
      </c>
    </row>
    <row r="147" spans="2:13" x14ac:dyDescent="0.2">
      <c r="B147" s="82" t="s">
        <v>117</v>
      </c>
      <c r="C147" s="88">
        <v>1</v>
      </c>
      <c r="D147" s="19">
        <v>291.1947988284852</v>
      </c>
      <c r="E147" s="19">
        <v>339.68570806814398</v>
      </c>
      <c r="F147" s="19">
        <v>-48.490909239658777</v>
      </c>
      <c r="G147" s="19">
        <v>-0.59934175188278516</v>
      </c>
      <c r="H147" s="19">
        <v>19.997706131759841</v>
      </c>
      <c r="I147" s="19">
        <v>300.26800438440983</v>
      </c>
      <c r="J147" s="19">
        <v>379.10341175187813</v>
      </c>
      <c r="K147" s="19">
        <v>83.341716759520963</v>
      </c>
      <c r="L147" s="19">
        <v>175.40991193054975</v>
      </c>
      <c r="M147" s="19">
        <v>503.96150420573821</v>
      </c>
    </row>
    <row r="148" spans="2:13" x14ac:dyDescent="0.2">
      <c r="B148" s="82" t="s">
        <v>118</v>
      </c>
      <c r="C148" s="88">
        <v>1</v>
      </c>
      <c r="D148" s="19">
        <v>279.62964251219836</v>
      </c>
      <c r="E148" s="19">
        <v>314.69509602111418</v>
      </c>
      <c r="F148" s="19">
        <v>-35.065453508915823</v>
      </c>
      <c r="G148" s="19">
        <v>-0.43340474876906743</v>
      </c>
      <c r="H148" s="19">
        <v>12.500457738731891</v>
      </c>
      <c r="I148" s="19">
        <v>290.05530304636795</v>
      </c>
      <c r="J148" s="19">
        <v>339.33488899586041</v>
      </c>
      <c r="K148" s="19">
        <v>81.866934384828497</v>
      </c>
      <c r="L148" s="19">
        <v>153.3262600248782</v>
      </c>
      <c r="M148" s="19">
        <v>476.06393201735017</v>
      </c>
    </row>
    <row r="149" spans="2:13" x14ac:dyDescent="0.2">
      <c r="B149" s="82" t="s">
        <v>119</v>
      </c>
      <c r="C149" s="88">
        <v>1</v>
      </c>
      <c r="D149" s="19">
        <v>328.56464507221398</v>
      </c>
      <c r="E149" s="19">
        <v>303.03739299968339</v>
      </c>
      <c r="F149" s="19">
        <v>25.527252072530587</v>
      </c>
      <c r="G149" s="19">
        <v>0.31551373685917711</v>
      </c>
      <c r="H149" s="19">
        <v>13.43396936757332</v>
      </c>
      <c r="I149" s="19">
        <v>276.55754474416921</v>
      </c>
      <c r="J149" s="19">
        <v>329.51724125519758</v>
      </c>
      <c r="K149" s="19">
        <v>82.01466353561959</v>
      </c>
      <c r="L149" s="19">
        <v>141.3773664112382</v>
      </c>
      <c r="M149" s="19">
        <v>464.69741958812858</v>
      </c>
    </row>
    <row r="150" spans="2:13" x14ac:dyDescent="0.2">
      <c r="B150" s="82" t="s">
        <v>120</v>
      </c>
      <c r="C150" s="88">
        <v>1</v>
      </c>
      <c r="D150" s="19">
        <v>329.40232818821283</v>
      </c>
      <c r="E150" s="19">
        <v>314.0213021899711</v>
      </c>
      <c r="F150" s="19">
        <v>15.381025998241739</v>
      </c>
      <c r="G150" s="19">
        <v>0.19010761423300829</v>
      </c>
      <c r="H150" s="19">
        <v>12.545931330717989</v>
      </c>
      <c r="I150" s="19">
        <v>289.29187570613476</v>
      </c>
      <c r="J150" s="19">
        <v>338.75072867380743</v>
      </c>
      <c r="K150" s="19">
        <v>81.873890190017732</v>
      </c>
      <c r="L150" s="19">
        <v>152.63875552782051</v>
      </c>
      <c r="M150" s="19">
        <v>475.40384885212165</v>
      </c>
    </row>
    <row r="151" spans="2:13" x14ac:dyDescent="0.2">
      <c r="B151" s="82" t="s">
        <v>121</v>
      </c>
      <c r="C151" s="88">
        <v>1</v>
      </c>
      <c r="D151" s="19">
        <v>211.37293465463586</v>
      </c>
      <c r="E151" s="19">
        <v>219.07354039478722</v>
      </c>
      <c r="F151" s="19">
        <v>-7.7006057401513601</v>
      </c>
      <c r="G151" s="19">
        <v>-9.5178552170481517E-2</v>
      </c>
      <c r="H151" s="19">
        <v>11.492130391604563</v>
      </c>
      <c r="I151" s="19">
        <v>196.42127280537244</v>
      </c>
      <c r="J151" s="19">
        <v>241.72580798420199</v>
      </c>
      <c r="K151" s="19">
        <v>81.719046511995188</v>
      </c>
      <c r="L151" s="19">
        <v>57.996207849564712</v>
      </c>
      <c r="M151" s="19">
        <v>380.15087294000972</v>
      </c>
    </row>
    <row r="152" spans="2:13" x14ac:dyDescent="0.2">
      <c r="B152" s="82" t="s">
        <v>122</v>
      </c>
      <c r="C152" s="88">
        <v>1</v>
      </c>
      <c r="D152" s="19">
        <v>428.35016052755583</v>
      </c>
      <c r="E152" s="19">
        <v>411.41159740920102</v>
      </c>
      <c r="F152" s="19">
        <v>16.938563118354807</v>
      </c>
      <c r="G152" s="19">
        <v>0.20935858396792023</v>
      </c>
      <c r="H152" s="19">
        <v>18.401026408452477</v>
      </c>
      <c r="I152" s="19">
        <v>375.1411271029591</v>
      </c>
      <c r="J152" s="19">
        <v>447.68206771544294</v>
      </c>
      <c r="K152" s="19">
        <v>82.973075601526048</v>
      </c>
      <c r="L152" s="19">
        <v>247.86243400816824</v>
      </c>
      <c r="M152" s="19">
        <v>574.96076081023375</v>
      </c>
    </row>
    <row r="153" spans="2:13" x14ac:dyDescent="0.2">
      <c r="B153" s="82" t="s">
        <v>123</v>
      </c>
      <c r="C153" s="88">
        <v>1</v>
      </c>
      <c r="D153" s="19">
        <v>412.79178442906306</v>
      </c>
      <c r="E153" s="19">
        <v>428.16123224766545</v>
      </c>
      <c r="F153" s="19">
        <v>-15.369447818602396</v>
      </c>
      <c r="G153" s="19">
        <v>-0.1899645093381431</v>
      </c>
      <c r="H153" s="19">
        <v>21.407977141182862</v>
      </c>
      <c r="I153" s="19">
        <v>385.96372750090279</v>
      </c>
      <c r="J153" s="19">
        <v>470.35873699442811</v>
      </c>
      <c r="K153" s="19">
        <v>83.691307715732336</v>
      </c>
      <c r="L153" s="19">
        <v>263.19635344070605</v>
      </c>
      <c r="M153" s="19">
        <v>593.12611105462486</v>
      </c>
    </row>
    <row r="154" spans="2:13" x14ac:dyDescent="0.2">
      <c r="B154" s="82" t="s">
        <v>124</v>
      </c>
      <c r="C154" s="88">
        <v>1</v>
      </c>
      <c r="D154" s="19">
        <v>328.22108302748148</v>
      </c>
      <c r="E154" s="19">
        <v>349.46086193791939</v>
      </c>
      <c r="F154" s="19">
        <v>-21.239778910437906</v>
      </c>
      <c r="G154" s="19">
        <v>-0.26252108903277938</v>
      </c>
      <c r="H154" s="19">
        <v>11.86749418972232</v>
      </c>
      <c r="I154" s="19">
        <v>326.06871054031581</v>
      </c>
      <c r="J154" s="19">
        <v>372.85301333552297</v>
      </c>
      <c r="K154" s="19">
        <v>81.772678323723042</v>
      </c>
      <c r="L154" s="19">
        <v>188.27781512483128</v>
      </c>
      <c r="M154" s="19">
        <v>510.64390875100753</v>
      </c>
    </row>
    <row r="155" spans="2:13" x14ac:dyDescent="0.2">
      <c r="B155" s="82" t="s">
        <v>125</v>
      </c>
      <c r="C155" s="88">
        <v>1</v>
      </c>
      <c r="D155" s="19">
        <v>269.83398933575558</v>
      </c>
      <c r="E155" s="19">
        <v>326.33301302345433</v>
      </c>
      <c r="F155" s="19">
        <v>-56.499023687698752</v>
      </c>
      <c r="G155" s="19">
        <v>-0.69832107435423763</v>
      </c>
      <c r="H155" s="19">
        <v>11.90082660003516</v>
      </c>
      <c r="I155" s="19">
        <v>302.87515973663812</v>
      </c>
      <c r="J155" s="19">
        <v>349.79086631027053</v>
      </c>
      <c r="K155" s="19">
        <v>81.777522435300625</v>
      </c>
      <c r="L155" s="19">
        <v>165.14041792750226</v>
      </c>
      <c r="M155" s="19">
        <v>487.5256081194064</v>
      </c>
    </row>
    <row r="156" spans="2:13" x14ac:dyDescent="0.2">
      <c r="B156" s="82" t="s">
        <v>126</v>
      </c>
      <c r="C156" s="88">
        <v>1</v>
      </c>
      <c r="D156" s="19">
        <v>286.13829190952799</v>
      </c>
      <c r="E156" s="19">
        <v>283.9435130392618</v>
      </c>
      <c r="F156" s="19">
        <v>2.194778870266191</v>
      </c>
      <c r="G156" s="19">
        <v>2.712720041192437E-2</v>
      </c>
      <c r="H156" s="19">
        <v>10.759673688240809</v>
      </c>
      <c r="I156" s="19">
        <v>262.73499910359754</v>
      </c>
      <c r="J156" s="19">
        <v>305.15202697492606</v>
      </c>
      <c r="K156" s="19">
        <v>81.61926292101279</v>
      </c>
      <c r="L156" s="19">
        <v>123.06286505355465</v>
      </c>
      <c r="M156" s="19">
        <v>444.82416102496893</v>
      </c>
    </row>
    <row r="157" spans="2:13" x14ac:dyDescent="0.2">
      <c r="B157" s="82" t="s">
        <v>127</v>
      </c>
      <c r="C157" s="88">
        <v>1</v>
      </c>
      <c r="D157" s="19">
        <v>100.09976082913568</v>
      </c>
      <c r="E157" s="19">
        <v>232.50831439536213</v>
      </c>
      <c r="F157" s="19">
        <v>-132.40855356622646</v>
      </c>
      <c r="G157" s="19">
        <v>-1.6365536489826025</v>
      </c>
      <c r="H157" s="19">
        <v>10.216887859775559</v>
      </c>
      <c r="I157" s="19">
        <v>212.36969171668528</v>
      </c>
      <c r="J157" s="19">
        <v>252.64693707403899</v>
      </c>
      <c r="K157" s="19">
        <v>81.549483747177831</v>
      </c>
      <c r="L157" s="19">
        <v>71.765208924751448</v>
      </c>
      <c r="M157" s="19">
        <v>393.25141986597282</v>
      </c>
    </row>
    <row r="158" spans="2:13" x14ac:dyDescent="0.2">
      <c r="B158" s="82" t="s">
        <v>128</v>
      </c>
      <c r="C158" s="88">
        <v>1</v>
      </c>
      <c r="D158" s="19">
        <v>202.21177781488618</v>
      </c>
      <c r="E158" s="19">
        <v>281.46612960191084</v>
      </c>
      <c r="F158" s="19">
        <v>-79.25435178702466</v>
      </c>
      <c r="G158" s="19">
        <v>-0.97957416738890901</v>
      </c>
      <c r="H158" s="19">
        <v>10.533542671799871</v>
      </c>
      <c r="I158" s="19">
        <v>260.70334505845994</v>
      </c>
      <c r="J158" s="19">
        <v>302.22891414536173</v>
      </c>
      <c r="K158" s="19">
        <v>81.589760528577486</v>
      </c>
      <c r="L158" s="19">
        <v>120.64363411406089</v>
      </c>
      <c r="M158" s="19">
        <v>442.28862508976079</v>
      </c>
    </row>
    <row r="159" spans="2:13" x14ac:dyDescent="0.2">
      <c r="B159" s="82" t="s">
        <v>129</v>
      </c>
      <c r="C159" s="88">
        <v>1</v>
      </c>
      <c r="D159" s="19">
        <v>277.05184352904394</v>
      </c>
      <c r="E159" s="19">
        <v>408.8836551770375</v>
      </c>
      <c r="F159" s="19">
        <v>-131.83181164799356</v>
      </c>
      <c r="G159" s="19">
        <v>-1.6294251888840394</v>
      </c>
      <c r="H159" s="19">
        <v>18.292210798299024</v>
      </c>
      <c r="I159" s="19">
        <v>372.82767254497844</v>
      </c>
      <c r="J159" s="19">
        <v>444.93963780909655</v>
      </c>
      <c r="K159" s="19">
        <v>82.949011312862552</v>
      </c>
      <c r="L159" s="19">
        <v>245.38192516629695</v>
      </c>
      <c r="M159" s="19">
        <v>572.38538518777807</v>
      </c>
    </row>
    <row r="160" spans="2:13" x14ac:dyDescent="0.2">
      <c r="B160" s="82" t="s">
        <v>130</v>
      </c>
      <c r="C160" s="88">
        <v>1</v>
      </c>
      <c r="D160" s="19">
        <v>432.8902525837712</v>
      </c>
      <c r="E160" s="19">
        <v>505.76231873921017</v>
      </c>
      <c r="F160" s="19">
        <v>-72.872066155438972</v>
      </c>
      <c r="G160" s="19">
        <v>-0.90068989172920577</v>
      </c>
      <c r="H160" s="19">
        <v>20.886392145740317</v>
      </c>
      <c r="I160" s="19">
        <v>464.59291604879206</v>
      </c>
      <c r="J160" s="19">
        <v>546.93172142962828</v>
      </c>
      <c r="K160" s="19">
        <v>83.559409277218052</v>
      </c>
      <c r="L160" s="19">
        <v>341.05742642927436</v>
      </c>
      <c r="M160" s="19">
        <v>670.46721104914604</v>
      </c>
    </row>
    <row r="161" spans="2:13" x14ac:dyDescent="0.2">
      <c r="B161" s="82" t="s">
        <v>131</v>
      </c>
      <c r="C161" s="88">
        <v>1</v>
      </c>
      <c r="D161" s="19">
        <v>427.7926261350546</v>
      </c>
      <c r="E161" s="19">
        <v>402.44726278790733</v>
      </c>
      <c r="F161" s="19">
        <v>25.34536334714727</v>
      </c>
      <c r="G161" s="19">
        <v>0.31326561429294142</v>
      </c>
      <c r="H161" s="19">
        <v>23.644596877249032</v>
      </c>
      <c r="I161" s="19">
        <v>355.84113170027501</v>
      </c>
      <c r="J161" s="19">
        <v>449.05339387553965</v>
      </c>
      <c r="K161" s="19">
        <v>84.291164800230433</v>
      </c>
      <c r="L161" s="19">
        <v>236.29999892870526</v>
      </c>
      <c r="M161" s="19">
        <v>568.59452664710943</v>
      </c>
    </row>
    <row r="162" spans="2:13" x14ac:dyDescent="0.2">
      <c r="B162" s="82" t="s">
        <v>132</v>
      </c>
      <c r="C162" s="88">
        <v>1</v>
      </c>
      <c r="D162" s="19">
        <v>241.04674393023117</v>
      </c>
      <c r="E162" s="19">
        <v>364.8253579613405</v>
      </c>
      <c r="F162" s="19">
        <v>-123.77861403110933</v>
      </c>
      <c r="G162" s="19">
        <v>-1.5298886439183252</v>
      </c>
      <c r="H162" s="19">
        <v>12.693147257249517</v>
      </c>
      <c r="I162" s="19">
        <v>339.80575250741066</v>
      </c>
      <c r="J162" s="19">
        <v>389.84496341527034</v>
      </c>
      <c r="K162" s="19">
        <v>81.896578006570053</v>
      </c>
      <c r="L162" s="19">
        <v>203.39809108857185</v>
      </c>
      <c r="M162" s="19">
        <v>526.25262483410916</v>
      </c>
    </row>
    <row r="163" spans="2:13" x14ac:dyDescent="0.2">
      <c r="B163" s="82" t="s">
        <v>133</v>
      </c>
      <c r="C163" s="88">
        <v>1</v>
      </c>
      <c r="D163" s="19">
        <v>556.55004166698996</v>
      </c>
      <c r="E163" s="19">
        <v>504.86392691244561</v>
      </c>
      <c r="F163" s="19">
        <v>51.686114754544349</v>
      </c>
      <c r="G163" s="19">
        <v>0.63883410418025111</v>
      </c>
      <c r="H163" s="19">
        <v>20.834410861632129</v>
      </c>
      <c r="I163" s="19">
        <v>463.79698511632091</v>
      </c>
      <c r="J163" s="19">
        <v>545.9308687085703</v>
      </c>
      <c r="K163" s="19">
        <v>83.546431269344396</v>
      </c>
      <c r="L163" s="19">
        <v>340.18461569993156</v>
      </c>
      <c r="M163" s="19">
        <v>669.54323812495966</v>
      </c>
    </row>
    <row r="164" spans="2:13" x14ac:dyDescent="0.2">
      <c r="B164" s="82" t="s">
        <v>134</v>
      </c>
      <c r="C164" s="88">
        <v>1</v>
      </c>
      <c r="D164" s="19">
        <v>309.99966629109912</v>
      </c>
      <c r="E164" s="19">
        <v>380.27769672766038</v>
      </c>
      <c r="F164" s="19">
        <v>-70.278030436561266</v>
      </c>
      <c r="G164" s="19">
        <v>-0.86862792513429721</v>
      </c>
      <c r="H164" s="19">
        <v>14.080555428346571</v>
      </c>
      <c r="I164" s="19">
        <v>352.52335540870848</v>
      </c>
      <c r="J164" s="19">
        <v>408.03203804661229</v>
      </c>
      <c r="K164" s="19">
        <v>82.123051228401962</v>
      </c>
      <c r="L164" s="19">
        <v>218.40402593777981</v>
      </c>
      <c r="M164" s="19">
        <v>542.15136751754096</v>
      </c>
    </row>
    <row r="165" spans="2:13" x14ac:dyDescent="0.2">
      <c r="B165" s="82" t="s">
        <v>135</v>
      </c>
      <c r="C165" s="88">
        <v>1</v>
      </c>
      <c r="D165" s="19">
        <v>409.73567792980032</v>
      </c>
      <c r="E165" s="19">
        <v>334.12602707412179</v>
      </c>
      <c r="F165" s="19">
        <v>75.609650855678524</v>
      </c>
      <c r="G165" s="19">
        <v>0.93452610630831245</v>
      </c>
      <c r="H165" s="19">
        <v>11.711480407372541</v>
      </c>
      <c r="I165" s="19">
        <v>311.04139619925837</v>
      </c>
      <c r="J165" s="19">
        <v>357.21065794898522</v>
      </c>
      <c r="K165" s="19">
        <v>81.750182111260543</v>
      </c>
      <c r="L165" s="19">
        <v>172.98732279867326</v>
      </c>
      <c r="M165" s="19">
        <v>495.2647313495703</v>
      </c>
    </row>
    <row r="166" spans="2:13" x14ac:dyDescent="0.2">
      <c r="B166" s="82" t="s">
        <v>136</v>
      </c>
      <c r="C166" s="88">
        <v>1</v>
      </c>
      <c r="D166" s="19">
        <v>347.35825789398893</v>
      </c>
      <c r="E166" s="19">
        <v>344.21824667997589</v>
      </c>
      <c r="F166" s="19">
        <v>3.1400112140130432</v>
      </c>
      <c r="G166" s="19">
        <v>3.8810157438726782E-2</v>
      </c>
      <c r="H166" s="19">
        <v>11.735353245486284</v>
      </c>
      <c r="I166" s="19">
        <v>321.08655978515412</v>
      </c>
      <c r="J166" s="19">
        <v>367.34993357479766</v>
      </c>
      <c r="K166" s="19">
        <v>81.7536055332628</v>
      </c>
      <c r="L166" s="19">
        <v>183.072794458879</v>
      </c>
      <c r="M166" s="19">
        <v>505.36369890107278</v>
      </c>
    </row>
    <row r="167" spans="2:13" x14ac:dyDescent="0.2">
      <c r="B167" s="82" t="s">
        <v>137</v>
      </c>
      <c r="C167" s="88">
        <v>1</v>
      </c>
      <c r="D167" s="19">
        <v>305.04944445264965</v>
      </c>
      <c r="E167" s="19">
        <v>258.46185499335206</v>
      </c>
      <c r="F167" s="19">
        <v>46.58758945929759</v>
      </c>
      <c r="G167" s="19">
        <v>0.57581695044182002</v>
      </c>
      <c r="H167" s="19">
        <v>9.3201524729804195</v>
      </c>
      <c r="I167" s="19">
        <v>240.09079753073127</v>
      </c>
      <c r="J167" s="19">
        <v>276.83291245597286</v>
      </c>
      <c r="K167" s="19">
        <v>81.441996193681277</v>
      </c>
      <c r="L167" s="19">
        <v>97.930619449497016</v>
      </c>
      <c r="M167" s="19">
        <v>418.99309053720708</v>
      </c>
    </row>
    <row r="168" spans="2:13" x14ac:dyDescent="0.2">
      <c r="B168" s="82" t="s">
        <v>138</v>
      </c>
      <c r="C168" s="88">
        <v>1</v>
      </c>
      <c r="D168" s="19">
        <v>219.65535217099114</v>
      </c>
      <c r="E168" s="19">
        <v>262.35488608694357</v>
      </c>
      <c r="F168" s="19">
        <v>-42.699533915952429</v>
      </c>
      <c r="G168" s="19">
        <v>-0.52776105589777167</v>
      </c>
      <c r="H168" s="19">
        <v>9.3981265564347023</v>
      </c>
      <c r="I168" s="19">
        <v>243.83013303062015</v>
      </c>
      <c r="J168" s="19">
        <v>280.87963914326701</v>
      </c>
      <c r="K168" s="19">
        <v>81.450956315213105</v>
      </c>
      <c r="L168" s="19">
        <v>101.80598914666712</v>
      </c>
      <c r="M168" s="19">
        <v>422.90378302722002</v>
      </c>
    </row>
    <row r="169" spans="2:13" x14ac:dyDescent="0.2">
      <c r="B169" s="82" t="s">
        <v>139</v>
      </c>
      <c r="C169" s="88">
        <v>1</v>
      </c>
      <c r="D169" s="19">
        <v>239.05316731393944</v>
      </c>
      <c r="E169" s="19">
        <v>281.43073844554209</v>
      </c>
      <c r="F169" s="19">
        <v>-42.37757113160265</v>
      </c>
      <c r="G169" s="19">
        <v>-0.52378163496632346</v>
      </c>
      <c r="H169" s="19">
        <v>10.530425592283384</v>
      </c>
      <c r="I169" s="19">
        <v>260.67409801261715</v>
      </c>
      <c r="J169" s="19">
        <v>302.18737887846703</v>
      </c>
      <c r="K169" s="19">
        <v>81.589358160526118</v>
      </c>
      <c r="L169" s="19">
        <v>120.60903606988794</v>
      </c>
      <c r="M169" s="19">
        <v>442.25244082119627</v>
      </c>
    </row>
    <row r="170" spans="2:13" x14ac:dyDescent="0.2">
      <c r="B170" s="82" t="s">
        <v>140</v>
      </c>
      <c r="C170" s="88">
        <v>1</v>
      </c>
      <c r="D170" s="19">
        <v>249.14047552741056</v>
      </c>
      <c r="E170" s="19">
        <v>303.3095731915264</v>
      </c>
      <c r="F170" s="19">
        <v>-54.169097664115839</v>
      </c>
      <c r="G170" s="19">
        <v>-0.66952347153285352</v>
      </c>
      <c r="H170" s="19">
        <v>12.972727707584252</v>
      </c>
      <c r="I170" s="19">
        <v>277.73888356451948</v>
      </c>
      <c r="J170" s="19">
        <v>328.88026281853331</v>
      </c>
      <c r="K170" s="19">
        <v>81.940375676873217</v>
      </c>
      <c r="L170" s="19">
        <v>141.7959762377638</v>
      </c>
      <c r="M170" s="19">
        <v>464.823170145289</v>
      </c>
    </row>
    <row r="171" spans="2:13" x14ac:dyDescent="0.2">
      <c r="B171" s="82" t="s">
        <v>141</v>
      </c>
      <c r="C171" s="88">
        <v>1</v>
      </c>
      <c r="D171" s="19">
        <v>263.47531165786268</v>
      </c>
      <c r="E171" s="19">
        <v>303.3095731915264</v>
      </c>
      <c r="F171" s="19">
        <v>-39.834261533663721</v>
      </c>
      <c r="G171" s="19">
        <v>-0.49234663706856596</v>
      </c>
      <c r="H171" s="19">
        <v>12.972727707584252</v>
      </c>
      <c r="I171" s="19">
        <v>277.73888356451948</v>
      </c>
      <c r="J171" s="19">
        <v>328.88026281853331</v>
      </c>
      <c r="K171" s="19">
        <v>81.940375676873217</v>
      </c>
      <c r="L171" s="19">
        <v>141.7959762377638</v>
      </c>
      <c r="M171" s="19">
        <v>464.823170145289</v>
      </c>
    </row>
    <row r="172" spans="2:13" x14ac:dyDescent="0.2">
      <c r="B172" s="82" t="s">
        <v>142</v>
      </c>
      <c r="C172" s="88">
        <v>1</v>
      </c>
      <c r="D172" s="19">
        <v>666.72935151489276</v>
      </c>
      <c r="E172" s="19">
        <v>341.30555666497969</v>
      </c>
      <c r="F172" s="19">
        <v>325.42379484991307</v>
      </c>
      <c r="G172" s="19">
        <v>4.0221986010972852</v>
      </c>
      <c r="H172" s="19">
        <v>18.65500203935224</v>
      </c>
      <c r="I172" s="19">
        <v>304.53447213349938</v>
      </c>
      <c r="J172" s="19">
        <v>378.07664119646</v>
      </c>
      <c r="K172" s="19">
        <v>83.029769378098521</v>
      </c>
      <c r="L172" s="19">
        <v>177.64464352270551</v>
      </c>
      <c r="M172" s="19">
        <v>504.96646980725387</v>
      </c>
    </row>
    <row r="173" spans="2:13" x14ac:dyDescent="0.2">
      <c r="B173" s="82" t="s">
        <v>143</v>
      </c>
      <c r="C173" s="88">
        <v>1</v>
      </c>
      <c r="D173" s="19">
        <v>711.8649399072799</v>
      </c>
      <c r="E173" s="19">
        <v>351.21980915737254</v>
      </c>
      <c r="F173" s="19">
        <v>360.64513074990737</v>
      </c>
      <c r="G173" s="19">
        <v>4.4575300372974942</v>
      </c>
      <c r="H173" s="19">
        <v>20.288222917768529</v>
      </c>
      <c r="I173" s="19">
        <v>311.22946456619678</v>
      </c>
      <c r="J173" s="19">
        <v>391.21015374854829</v>
      </c>
      <c r="K173" s="19">
        <v>83.411902574231334</v>
      </c>
      <c r="L173" s="19">
        <v>186.8056689702745</v>
      </c>
      <c r="M173" s="19">
        <v>515.63394934447058</v>
      </c>
    </row>
    <row r="174" spans="2:13" x14ac:dyDescent="0.2">
      <c r="B174" s="82" t="s">
        <v>144</v>
      </c>
      <c r="C174" s="88">
        <v>1</v>
      </c>
      <c r="D174" s="19">
        <v>328.15780403353938</v>
      </c>
      <c r="E174" s="19">
        <v>260.27860281107456</v>
      </c>
      <c r="F174" s="19">
        <v>67.879201222464815</v>
      </c>
      <c r="G174" s="19">
        <v>0.83897868724233537</v>
      </c>
      <c r="H174" s="19">
        <v>9.3495275962746209</v>
      </c>
      <c r="I174" s="19">
        <v>241.84964371223336</v>
      </c>
      <c r="J174" s="19">
        <v>278.7075619099158</v>
      </c>
      <c r="K174" s="19">
        <v>81.44536308572448</v>
      </c>
      <c r="L174" s="19">
        <v>99.740730748409817</v>
      </c>
      <c r="M174" s="19">
        <v>420.81647487373931</v>
      </c>
    </row>
    <row r="175" spans="2:13" x14ac:dyDescent="0.2">
      <c r="B175" s="82" t="s">
        <v>145</v>
      </c>
      <c r="C175" s="88">
        <v>1</v>
      </c>
      <c r="D175" s="19">
        <v>144.59522043429578</v>
      </c>
      <c r="E175" s="19">
        <v>290.45549235140061</v>
      </c>
      <c r="F175" s="19">
        <v>-145.86027191710482</v>
      </c>
      <c r="G175" s="19">
        <v>-1.80281525489317</v>
      </c>
      <c r="H175" s="19">
        <v>11.423072020321381</v>
      </c>
      <c r="I175" s="19">
        <v>267.93934649505792</v>
      </c>
      <c r="J175" s="19">
        <v>312.9716382077433</v>
      </c>
      <c r="K175" s="19">
        <v>81.709363455319121</v>
      </c>
      <c r="L175" s="19">
        <v>129.39724618820088</v>
      </c>
      <c r="M175" s="19">
        <v>451.51373851460033</v>
      </c>
    </row>
    <row r="176" spans="2:13" x14ac:dyDescent="0.2">
      <c r="B176" s="82" t="s">
        <v>146</v>
      </c>
      <c r="C176" s="88">
        <v>1</v>
      </c>
      <c r="D176" s="19">
        <v>266.12956722271895</v>
      </c>
      <c r="E176" s="19">
        <v>214.38076446866347</v>
      </c>
      <c r="F176" s="19">
        <v>51.748802754055475</v>
      </c>
      <c r="G176" s="19">
        <v>0.63960892024450211</v>
      </c>
      <c r="H176" s="19">
        <v>12.030450728402906</v>
      </c>
      <c r="I176" s="19">
        <v>190.66740760315693</v>
      </c>
      <c r="J176" s="19">
        <v>238.09412133417001</v>
      </c>
      <c r="K176" s="19">
        <v>81.79648676208852</v>
      </c>
      <c r="L176" s="19">
        <v>53.150788574685805</v>
      </c>
      <c r="M176" s="19">
        <v>375.61074036264114</v>
      </c>
    </row>
    <row r="177" spans="2:13" x14ac:dyDescent="0.2">
      <c r="B177" s="82" t="s">
        <v>147</v>
      </c>
      <c r="C177" s="88">
        <v>1</v>
      </c>
      <c r="D177" s="19">
        <v>277.18746772270498</v>
      </c>
      <c r="E177" s="19">
        <v>303.33788611662141</v>
      </c>
      <c r="F177" s="19">
        <v>-26.150418393916425</v>
      </c>
      <c r="G177" s="19">
        <v>-0.32321599694524444</v>
      </c>
      <c r="H177" s="19">
        <v>12.976431174329942</v>
      </c>
      <c r="I177" s="19">
        <v>277.75989654461966</v>
      </c>
      <c r="J177" s="19">
        <v>328.91587568862315</v>
      </c>
      <c r="K177" s="19">
        <v>81.940962088043079</v>
      </c>
      <c r="L177" s="19">
        <v>141.82313328120028</v>
      </c>
      <c r="M177" s="19">
        <v>464.85263895204253</v>
      </c>
    </row>
    <row r="178" spans="2:13" x14ac:dyDescent="0.2">
      <c r="B178" s="82" t="s">
        <v>148</v>
      </c>
      <c r="C178" s="88">
        <v>1</v>
      </c>
      <c r="D178" s="19">
        <v>153.97779967160201</v>
      </c>
      <c r="E178" s="19">
        <v>209.52089264054692</v>
      </c>
      <c r="F178" s="19">
        <v>-55.543092968944904</v>
      </c>
      <c r="G178" s="19">
        <v>-0.68650588671102619</v>
      </c>
      <c r="H178" s="19">
        <v>12.628477389917066</v>
      </c>
      <c r="I178" s="19">
        <v>184.62875869014761</v>
      </c>
      <c r="J178" s="19">
        <v>234.41302659094623</v>
      </c>
      <c r="K178" s="19">
        <v>81.886579749551373</v>
      </c>
      <c r="L178" s="19">
        <v>48.113333444744796</v>
      </c>
      <c r="M178" s="19">
        <v>370.92845183634904</v>
      </c>
    </row>
    <row r="179" spans="2:13" x14ac:dyDescent="0.2">
      <c r="B179" s="82" t="s">
        <v>149</v>
      </c>
      <c r="C179" s="88">
        <v>1</v>
      </c>
      <c r="D179" s="19">
        <v>232.91486209197791</v>
      </c>
      <c r="E179" s="19">
        <v>209.52089264054692</v>
      </c>
      <c r="F179" s="19">
        <v>23.393969451430991</v>
      </c>
      <c r="G179" s="19">
        <v>0.2891466226219121</v>
      </c>
      <c r="H179" s="19">
        <v>12.628477389917066</v>
      </c>
      <c r="I179" s="19">
        <v>184.62875869014761</v>
      </c>
      <c r="J179" s="19">
        <v>234.41302659094623</v>
      </c>
      <c r="K179" s="19">
        <v>81.886579749551373</v>
      </c>
      <c r="L179" s="19">
        <v>48.113333444744796</v>
      </c>
      <c r="M179" s="19">
        <v>370.92845183634904</v>
      </c>
    </row>
    <row r="180" spans="2:13" x14ac:dyDescent="0.2">
      <c r="B180" s="82" t="s">
        <v>150</v>
      </c>
      <c r="C180" s="88">
        <v>1</v>
      </c>
      <c r="D180" s="19">
        <v>308.27675199977176</v>
      </c>
      <c r="E180" s="19">
        <v>377.32303943394726</v>
      </c>
      <c r="F180" s="19">
        <v>-69.046287434175497</v>
      </c>
      <c r="G180" s="19">
        <v>-0.85340373114629342</v>
      </c>
      <c r="H180" s="19">
        <v>17.961143348497679</v>
      </c>
      <c r="I180" s="19">
        <v>341.91962757923721</v>
      </c>
      <c r="J180" s="19">
        <v>412.7264512886573</v>
      </c>
      <c r="K180" s="19">
        <v>82.876632245025945</v>
      </c>
      <c r="L180" s="19">
        <v>213.96397661863855</v>
      </c>
      <c r="M180" s="19">
        <v>540.68210224925599</v>
      </c>
    </row>
    <row r="181" spans="2:13" x14ac:dyDescent="0.2">
      <c r="B181" s="82" t="s">
        <v>151</v>
      </c>
      <c r="C181" s="88">
        <v>1</v>
      </c>
      <c r="D181" s="19">
        <v>272.20570082094849</v>
      </c>
      <c r="E181" s="19">
        <v>290.0333606214765</v>
      </c>
      <c r="F181" s="19">
        <v>-17.827659800528011</v>
      </c>
      <c r="G181" s="19">
        <v>-0.2203477110319895</v>
      </c>
      <c r="H181" s="19">
        <v>14.790513898515428</v>
      </c>
      <c r="I181" s="19">
        <v>260.87961216950208</v>
      </c>
      <c r="J181" s="19">
        <v>319.18710907345093</v>
      </c>
      <c r="K181" s="19">
        <v>82.247752572785657</v>
      </c>
      <c r="L181" s="19">
        <v>127.91388960783561</v>
      </c>
      <c r="M181" s="19">
        <v>452.15283163511742</v>
      </c>
    </row>
    <row r="182" spans="2:13" x14ac:dyDescent="0.2">
      <c r="B182" s="82" t="s">
        <v>152</v>
      </c>
      <c r="C182" s="88">
        <v>1</v>
      </c>
      <c r="D182" s="19">
        <v>355.87124573559618</v>
      </c>
      <c r="E182" s="19">
        <v>300.071274078648</v>
      </c>
      <c r="F182" s="19">
        <v>55.799971656948173</v>
      </c>
      <c r="G182" s="19">
        <v>0.68968087611220075</v>
      </c>
      <c r="H182" s="19">
        <v>13.717043959824098</v>
      </c>
      <c r="I182" s="19">
        <v>273.03345430759009</v>
      </c>
      <c r="J182" s="19">
        <v>327.10909384970591</v>
      </c>
      <c r="K182" s="19">
        <v>82.061506182178618</v>
      </c>
      <c r="L182" s="19">
        <v>138.31891542223161</v>
      </c>
      <c r="M182" s="19">
        <v>461.82363273506439</v>
      </c>
    </row>
    <row r="183" spans="2:13" x14ac:dyDescent="0.2">
      <c r="B183" s="82" t="s">
        <v>153</v>
      </c>
      <c r="C183" s="88">
        <v>1</v>
      </c>
      <c r="D183" s="19">
        <v>337.17576313998126</v>
      </c>
      <c r="E183" s="19">
        <v>303.86507110891819</v>
      </c>
      <c r="F183" s="19">
        <v>33.31069203106307</v>
      </c>
      <c r="G183" s="19">
        <v>0.41171610991358998</v>
      </c>
      <c r="H183" s="19">
        <v>13.358043528594502</v>
      </c>
      <c r="I183" s="19">
        <v>277.53488112936259</v>
      </c>
      <c r="J183" s="19">
        <v>330.19526108847379</v>
      </c>
      <c r="K183" s="19">
        <v>82.002261120067999</v>
      </c>
      <c r="L183" s="19">
        <v>142.22949106138893</v>
      </c>
      <c r="M183" s="19">
        <v>465.50065115644747</v>
      </c>
    </row>
    <row r="184" spans="2:13" x14ac:dyDescent="0.2">
      <c r="B184" s="82" t="s">
        <v>154</v>
      </c>
      <c r="C184" s="88">
        <v>1</v>
      </c>
      <c r="D184" s="19">
        <v>361.36155202758158</v>
      </c>
      <c r="E184" s="19">
        <v>317.60190687015506</v>
      </c>
      <c r="F184" s="19">
        <v>43.759645157426519</v>
      </c>
      <c r="G184" s="19">
        <v>0.54086390215531455</v>
      </c>
      <c r="H184" s="19">
        <v>22.17347193788849</v>
      </c>
      <c r="I184" s="19">
        <v>273.89552671192405</v>
      </c>
      <c r="J184" s="19">
        <v>361.30828702838608</v>
      </c>
      <c r="K184" s="19">
        <v>83.89038299872233</v>
      </c>
      <c r="L184" s="19">
        <v>152.24462853177178</v>
      </c>
      <c r="M184" s="19">
        <v>482.95918520853832</v>
      </c>
    </row>
    <row r="185" spans="2:13" x14ac:dyDescent="0.2">
      <c r="B185" s="82" t="s">
        <v>155</v>
      </c>
      <c r="C185" s="88">
        <v>1</v>
      </c>
      <c r="D185" s="19">
        <v>1041.2002563709802</v>
      </c>
      <c r="E185" s="19">
        <v>486.80096727680888</v>
      </c>
      <c r="F185" s="19">
        <v>554.39928909417131</v>
      </c>
      <c r="G185" s="19">
        <v>6.8523079145836503</v>
      </c>
      <c r="H185" s="19">
        <v>20.062838129273207</v>
      </c>
      <c r="I185" s="19">
        <v>447.25488117954211</v>
      </c>
      <c r="J185" s="19">
        <v>526.3470533740757</v>
      </c>
      <c r="K185" s="19">
        <v>83.357369054531773</v>
      </c>
      <c r="L185" s="19">
        <v>322.49431872431057</v>
      </c>
      <c r="M185" s="19">
        <v>651.10761582930718</v>
      </c>
    </row>
    <row r="186" spans="2:13" x14ac:dyDescent="0.2">
      <c r="B186" s="82" t="s">
        <v>156</v>
      </c>
      <c r="C186" s="88">
        <v>1</v>
      </c>
      <c r="D186" s="19">
        <v>753.38798724890694</v>
      </c>
      <c r="E186" s="19">
        <v>362.21473709202365</v>
      </c>
      <c r="F186" s="19">
        <v>391.17325015688328</v>
      </c>
      <c r="G186" s="19">
        <v>4.8348538873543125</v>
      </c>
      <c r="H186" s="19">
        <v>12.509961204442812</v>
      </c>
      <c r="I186" s="19">
        <v>337.55621172902784</v>
      </c>
      <c r="J186" s="19">
        <v>386.87326245501947</v>
      </c>
      <c r="K186" s="19">
        <v>81.868386030437023</v>
      </c>
      <c r="L186" s="19">
        <v>200.84303974078657</v>
      </c>
      <c r="M186" s="19">
        <v>523.58643444326071</v>
      </c>
    </row>
    <row r="187" spans="2:13" x14ac:dyDescent="0.2">
      <c r="B187" s="82" t="s">
        <v>157</v>
      </c>
      <c r="C187" s="88">
        <v>1</v>
      </c>
      <c r="D187" s="19">
        <v>192.07759771029299</v>
      </c>
      <c r="E187" s="19">
        <v>310.55192444345369</v>
      </c>
      <c r="F187" s="19">
        <v>-118.47432673316069</v>
      </c>
      <c r="G187" s="19">
        <v>-1.4643282968039819</v>
      </c>
      <c r="H187" s="19">
        <v>12.797285791518693</v>
      </c>
      <c r="I187" s="19">
        <v>285.32705035226945</v>
      </c>
      <c r="J187" s="19">
        <v>335.77679853463792</v>
      </c>
      <c r="K187" s="19">
        <v>81.912783040999145</v>
      </c>
      <c r="L187" s="19">
        <v>149.09271564489106</v>
      </c>
      <c r="M187" s="19">
        <v>472.01113324201629</v>
      </c>
    </row>
    <row r="188" spans="2:13" x14ac:dyDescent="0.2">
      <c r="B188" s="82" t="s">
        <v>158</v>
      </c>
      <c r="C188" s="88">
        <v>1</v>
      </c>
      <c r="D188" s="19">
        <v>390.64287641209955</v>
      </c>
      <c r="E188" s="19">
        <v>357.19501701790119</v>
      </c>
      <c r="F188" s="19">
        <v>33.44785939419836</v>
      </c>
      <c r="G188" s="19">
        <v>0.41341148187117355</v>
      </c>
      <c r="H188" s="19">
        <v>12.205293983744051</v>
      </c>
      <c r="I188" s="19">
        <v>333.1370246434654</v>
      </c>
      <c r="J188" s="19">
        <v>381.25300939233699</v>
      </c>
      <c r="K188" s="19">
        <v>81.822385097976763</v>
      </c>
      <c r="L188" s="19">
        <v>195.91399262249948</v>
      </c>
      <c r="M188" s="19">
        <v>518.47604141330294</v>
      </c>
    </row>
    <row r="189" spans="2:13" x14ac:dyDescent="0.2">
      <c r="B189" s="82" t="s">
        <v>159</v>
      </c>
      <c r="C189" s="88">
        <v>1</v>
      </c>
      <c r="D189" s="19">
        <v>256.29154906337163</v>
      </c>
      <c r="E189" s="19">
        <v>249.96796897804876</v>
      </c>
      <c r="F189" s="19">
        <v>6.3235800853228739</v>
      </c>
      <c r="G189" s="19">
        <v>7.8158682234170718E-2</v>
      </c>
      <c r="H189" s="19">
        <v>9.347833327600954</v>
      </c>
      <c r="I189" s="19">
        <v>231.54234947126372</v>
      </c>
      <c r="J189" s="19">
        <v>268.3935884848338</v>
      </c>
      <c r="K189" s="19">
        <v>81.445168609393889</v>
      </c>
      <c r="L189" s="19">
        <v>89.430480249868594</v>
      </c>
      <c r="M189" s="19">
        <v>410.50545770622892</v>
      </c>
    </row>
    <row r="190" spans="2:13" x14ac:dyDescent="0.2">
      <c r="B190" s="82" t="s">
        <v>160</v>
      </c>
      <c r="C190" s="88">
        <v>1</v>
      </c>
      <c r="D190" s="19">
        <v>184.67931669463792</v>
      </c>
      <c r="E190" s="19">
        <v>173.33424177277092</v>
      </c>
      <c r="F190" s="19">
        <v>11.345074921866996</v>
      </c>
      <c r="G190" s="19">
        <v>0.1402237488537772</v>
      </c>
      <c r="H190" s="19">
        <v>17.931364159816958</v>
      </c>
      <c r="I190" s="19">
        <v>137.98952801211351</v>
      </c>
      <c r="J190" s="19">
        <v>208.67895553342834</v>
      </c>
      <c r="K190" s="19">
        <v>82.870183555510238</v>
      </c>
      <c r="L190" s="19">
        <v>9.9878900419637944</v>
      </c>
      <c r="M190" s="19">
        <v>336.68059350357805</v>
      </c>
    </row>
    <row r="191" spans="2:13" x14ac:dyDescent="0.2">
      <c r="B191" s="82" t="s">
        <v>161</v>
      </c>
      <c r="C191" s="88">
        <v>1</v>
      </c>
      <c r="D191" s="19">
        <v>259.95286757158794</v>
      </c>
      <c r="E191" s="19">
        <v>265.94845323828031</v>
      </c>
      <c r="F191" s="19">
        <v>-5.9955856666923637</v>
      </c>
      <c r="G191" s="19">
        <v>-7.4104711035193685E-2</v>
      </c>
      <c r="H191" s="19">
        <v>9.5193733515077472</v>
      </c>
      <c r="I191" s="19">
        <v>247.18470925923293</v>
      </c>
      <c r="J191" s="19">
        <v>284.71219721732768</v>
      </c>
      <c r="K191" s="19">
        <v>81.465035266041511</v>
      </c>
      <c r="L191" s="19">
        <v>105.37180511952991</v>
      </c>
      <c r="M191" s="19">
        <v>426.52510135703074</v>
      </c>
    </row>
    <row r="192" spans="2:13" x14ac:dyDescent="0.2">
      <c r="B192" s="82" t="s">
        <v>162</v>
      </c>
      <c r="C192" s="88">
        <v>1</v>
      </c>
      <c r="D192" s="19">
        <v>325.84191908072341</v>
      </c>
      <c r="E192" s="19">
        <v>284.29742499225227</v>
      </c>
      <c r="F192" s="19">
        <v>41.54449408847114</v>
      </c>
      <c r="G192" s="19">
        <v>0.51348490384057632</v>
      </c>
      <c r="H192" s="19">
        <v>10.793224387986266</v>
      </c>
      <c r="I192" s="19">
        <v>263.02277889461732</v>
      </c>
      <c r="J192" s="19">
        <v>305.57207108988723</v>
      </c>
      <c r="K192" s="19">
        <v>81.6236926056486</v>
      </c>
      <c r="L192" s="19">
        <v>123.40804560529159</v>
      </c>
      <c r="M192" s="19">
        <v>445.18680437921296</v>
      </c>
    </row>
    <row r="193" spans="2:13" x14ac:dyDescent="0.2">
      <c r="B193" s="82" t="s">
        <v>163</v>
      </c>
      <c r="C193" s="88">
        <v>1</v>
      </c>
      <c r="D193" s="19">
        <v>291.77268941607758</v>
      </c>
      <c r="E193" s="19">
        <v>286.88098197657007</v>
      </c>
      <c r="F193" s="19">
        <v>4.8917074395075133</v>
      </c>
      <c r="G193" s="19">
        <v>6.0460910147147343E-2</v>
      </c>
      <c r="H193" s="19">
        <v>11.047144482036964</v>
      </c>
      <c r="I193" s="19">
        <v>265.10583112300509</v>
      </c>
      <c r="J193" s="19">
        <v>308.65613283013505</v>
      </c>
      <c r="K193" s="19">
        <v>81.65765673284406</v>
      </c>
      <c r="L193" s="19">
        <v>125.92465551613773</v>
      </c>
      <c r="M193" s="19">
        <v>447.83730843700243</v>
      </c>
    </row>
    <row r="194" spans="2:13" x14ac:dyDescent="0.2">
      <c r="B194" s="82" t="s">
        <v>164</v>
      </c>
      <c r="C194" s="88">
        <v>1</v>
      </c>
      <c r="D194" s="19">
        <v>126.71894491627157</v>
      </c>
      <c r="E194" s="19">
        <v>113.52131270370114</v>
      </c>
      <c r="F194" s="19">
        <v>13.197632212570426</v>
      </c>
      <c r="G194" s="19">
        <v>0.16312113208463933</v>
      </c>
      <c r="H194" s="19">
        <v>28.131629383397577</v>
      </c>
      <c r="I194" s="19">
        <v>58.070741329702734</v>
      </c>
      <c r="J194" s="19">
        <v>168.97188407769954</v>
      </c>
      <c r="K194" s="19">
        <v>85.658169917742413</v>
      </c>
      <c r="L194" s="19">
        <v>-55.320470331910769</v>
      </c>
      <c r="M194" s="19">
        <v>282.36309573931305</v>
      </c>
    </row>
    <row r="195" spans="2:13" x14ac:dyDescent="0.2">
      <c r="B195" s="82" t="s">
        <v>165</v>
      </c>
      <c r="C195" s="88">
        <v>1</v>
      </c>
      <c r="D195" s="19">
        <v>206.70153351002702</v>
      </c>
      <c r="E195" s="19">
        <v>158.65869421621292</v>
      </c>
      <c r="F195" s="19">
        <v>48.042839293814097</v>
      </c>
      <c r="G195" s="19">
        <v>0.5938036617434288</v>
      </c>
      <c r="H195" s="19">
        <v>20.335034743386757</v>
      </c>
      <c r="I195" s="19">
        <v>118.57607830856936</v>
      </c>
      <c r="J195" s="19">
        <v>198.74131012385646</v>
      </c>
      <c r="K195" s="19">
        <v>83.423300941084435</v>
      </c>
      <c r="L195" s="19">
        <v>-5.7779134201082343</v>
      </c>
      <c r="M195" s="19">
        <v>323.09530185253408</v>
      </c>
    </row>
    <row r="196" spans="2:13" x14ac:dyDescent="0.2">
      <c r="B196" s="82" t="s">
        <v>166</v>
      </c>
      <c r="C196" s="88">
        <v>1</v>
      </c>
      <c r="D196" s="19">
        <v>201.98489226665259</v>
      </c>
      <c r="E196" s="19">
        <v>159.03983013564081</v>
      </c>
      <c r="F196" s="19">
        <v>42.945062131011781</v>
      </c>
      <c r="G196" s="19">
        <v>0.53079575483119512</v>
      </c>
      <c r="H196" s="19">
        <v>20.271487188770806</v>
      </c>
      <c r="I196" s="19">
        <v>119.08247352829767</v>
      </c>
      <c r="J196" s="19">
        <v>198.99718674298396</v>
      </c>
      <c r="K196" s="19">
        <v>83.407833533406745</v>
      </c>
      <c r="L196" s="19">
        <v>-5.3662895192800022</v>
      </c>
      <c r="M196" s="19">
        <v>323.4459497905616</v>
      </c>
    </row>
    <row r="197" spans="2:13" x14ac:dyDescent="0.2">
      <c r="B197" s="82" t="s">
        <v>167</v>
      </c>
      <c r="C197" s="88">
        <v>1</v>
      </c>
      <c r="D197" s="19">
        <v>303.19777569926305</v>
      </c>
      <c r="E197" s="19">
        <v>300.38680519609431</v>
      </c>
      <c r="F197" s="19">
        <v>2.8109705031687326</v>
      </c>
      <c r="G197" s="19">
        <v>3.4743254194996763E-2</v>
      </c>
      <c r="H197" s="19">
        <v>12.596603085315353</v>
      </c>
      <c r="I197" s="19">
        <v>275.55749904632563</v>
      </c>
      <c r="J197" s="19">
        <v>325.216111345863</v>
      </c>
      <c r="K197" s="19">
        <v>81.88167017825765</v>
      </c>
      <c r="L197" s="19">
        <v>138.98892331153954</v>
      </c>
      <c r="M197" s="19">
        <v>461.78468708064906</v>
      </c>
    </row>
    <row r="198" spans="2:13" x14ac:dyDescent="0.2">
      <c r="B198" s="82" t="s">
        <v>168</v>
      </c>
      <c r="C198" s="88">
        <v>1</v>
      </c>
      <c r="D198" s="19">
        <v>342.45802828352049</v>
      </c>
      <c r="E198" s="19">
        <v>278.07299912731935</v>
      </c>
      <c r="F198" s="19">
        <v>64.385029156201142</v>
      </c>
      <c r="G198" s="19">
        <v>0.79579114466143452</v>
      </c>
      <c r="H198" s="19">
        <v>10.249943471930647</v>
      </c>
      <c r="I198" s="19">
        <v>257.86922015939467</v>
      </c>
      <c r="J198" s="19">
        <v>298.27677809524403</v>
      </c>
      <c r="K198" s="19">
        <v>81.553631697612133</v>
      </c>
      <c r="L198" s="19">
        <v>117.3217175849114</v>
      </c>
      <c r="M198" s="19">
        <v>438.82428066972727</v>
      </c>
    </row>
    <row r="199" spans="2:13" x14ac:dyDescent="0.2">
      <c r="B199" s="82" t="s">
        <v>169</v>
      </c>
      <c r="C199" s="88">
        <v>1</v>
      </c>
      <c r="D199" s="19">
        <v>189.92428664396911</v>
      </c>
      <c r="E199" s="19">
        <v>278.07299912731935</v>
      </c>
      <c r="F199" s="19">
        <v>-88.148712483350238</v>
      </c>
      <c r="G199" s="19">
        <v>-1.0895073859075945</v>
      </c>
      <c r="H199" s="19">
        <v>10.249943471930647</v>
      </c>
      <c r="I199" s="19">
        <v>257.86922015939467</v>
      </c>
      <c r="J199" s="19">
        <v>298.27677809524403</v>
      </c>
      <c r="K199" s="19">
        <v>81.553631697612133</v>
      </c>
      <c r="L199" s="19">
        <v>117.3217175849114</v>
      </c>
      <c r="M199" s="19">
        <v>438.82428066972727</v>
      </c>
    </row>
    <row r="200" spans="2:13" x14ac:dyDescent="0.2">
      <c r="B200" s="82" t="s">
        <v>170</v>
      </c>
      <c r="C200" s="88">
        <v>1</v>
      </c>
      <c r="D200" s="19">
        <v>192.14693620199762</v>
      </c>
      <c r="E200" s="19">
        <v>250.675792806169</v>
      </c>
      <c r="F200" s="19">
        <v>-58.528856604171381</v>
      </c>
      <c r="G200" s="19">
        <v>-0.72340956280008983</v>
      </c>
      <c r="H200" s="19">
        <v>9.3351514979502266</v>
      </c>
      <c r="I200" s="19">
        <v>232.27517059657626</v>
      </c>
      <c r="J200" s="19">
        <v>269.07641501576177</v>
      </c>
      <c r="K200" s="19">
        <v>81.443714032340608</v>
      </c>
      <c r="L200" s="19">
        <v>90.141171211193694</v>
      </c>
      <c r="M200" s="19">
        <v>411.21041440114431</v>
      </c>
    </row>
    <row r="201" spans="2:13" x14ac:dyDescent="0.2">
      <c r="B201" s="82" t="s">
        <v>171</v>
      </c>
      <c r="C201" s="88">
        <v>1</v>
      </c>
      <c r="D201" s="19">
        <v>166.4431242436884</v>
      </c>
      <c r="E201" s="19">
        <v>250.675792806169</v>
      </c>
      <c r="F201" s="19">
        <v>-84.232668562480598</v>
      </c>
      <c r="G201" s="19">
        <v>-1.0411055584148574</v>
      </c>
      <c r="H201" s="19">
        <v>9.3351514979502266</v>
      </c>
      <c r="I201" s="19">
        <v>232.27517059657626</v>
      </c>
      <c r="J201" s="19">
        <v>269.07641501576177</v>
      </c>
      <c r="K201" s="19">
        <v>81.443714032340608</v>
      </c>
      <c r="L201" s="19">
        <v>90.141171211193694</v>
      </c>
      <c r="M201" s="19">
        <v>411.21041440114431</v>
      </c>
    </row>
    <row r="202" spans="2:13" x14ac:dyDescent="0.2">
      <c r="B202" s="82" t="s">
        <v>172</v>
      </c>
      <c r="C202" s="88">
        <v>1</v>
      </c>
      <c r="D202" s="19">
        <v>235.78191117171292</v>
      </c>
      <c r="E202" s="19">
        <v>276.13022688564132</v>
      </c>
      <c r="F202" s="19">
        <v>-40.3483157139284</v>
      </c>
      <c r="G202" s="19">
        <v>-0.49870028433551644</v>
      </c>
      <c r="H202" s="19">
        <v>10.102041326500579</v>
      </c>
      <c r="I202" s="19">
        <v>256.21797950160629</v>
      </c>
      <c r="J202" s="19">
        <v>296.04247426967635</v>
      </c>
      <c r="K202" s="19">
        <v>81.535174868606973</v>
      </c>
      <c r="L202" s="19">
        <v>115.41532580666617</v>
      </c>
      <c r="M202" s="19">
        <v>436.84512796461649</v>
      </c>
    </row>
    <row r="203" spans="2:13" x14ac:dyDescent="0.2">
      <c r="B203" s="82" t="s">
        <v>173</v>
      </c>
      <c r="C203" s="88">
        <v>1</v>
      </c>
      <c r="D203" s="19">
        <v>284.67501459199542</v>
      </c>
      <c r="E203" s="19">
        <v>284.32270438965861</v>
      </c>
      <c r="F203" s="19">
        <v>0.35231020233680965</v>
      </c>
      <c r="G203" s="19">
        <v>4.354511333889928E-3</v>
      </c>
      <c r="H203" s="19">
        <v>10.795632491825664</v>
      </c>
      <c r="I203" s="19">
        <v>263.04331165143617</v>
      </c>
      <c r="J203" s="19">
        <v>305.60209712788105</v>
      </c>
      <c r="K203" s="19">
        <v>81.62401106776457</v>
      </c>
      <c r="L203" s="19">
        <v>123.432697278436</v>
      </c>
      <c r="M203" s="19">
        <v>445.21271150088126</v>
      </c>
    </row>
    <row r="204" spans="2:13" x14ac:dyDescent="0.2">
      <c r="B204" s="82" t="s">
        <v>174</v>
      </c>
      <c r="C204" s="88">
        <v>1</v>
      </c>
      <c r="D204" s="19">
        <v>214.07504868302217</v>
      </c>
      <c r="E204" s="19">
        <v>291.42285155980676</v>
      </c>
      <c r="F204" s="19">
        <v>-77.347802876784584</v>
      </c>
      <c r="G204" s="19">
        <v>-0.95600945429462547</v>
      </c>
      <c r="H204" s="19">
        <v>11.529404462048131</v>
      </c>
      <c r="I204" s="19">
        <v>268.69711263052176</v>
      </c>
      <c r="J204" s="19">
        <v>314.14859048909176</v>
      </c>
      <c r="K204" s="19">
        <v>81.724296687958642</v>
      </c>
      <c r="L204" s="19">
        <v>130.33517033363796</v>
      </c>
      <c r="M204" s="19">
        <v>452.51053278597556</v>
      </c>
    </row>
    <row r="205" spans="2:13" x14ac:dyDescent="0.2">
      <c r="B205" s="82" t="s">
        <v>175</v>
      </c>
      <c r="C205" s="88">
        <v>1</v>
      </c>
      <c r="D205" s="19">
        <v>183.77263114909792</v>
      </c>
      <c r="E205" s="19">
        <v>176.40873808567522</v>
      </c>
      <c r="F205" s="19">
        <v>7.3638930634226938</v>
      </c>
      <c r="G205" s="19">
        <v>9.1016824359722054E-2</v>
      </c>
      <c r="H205" s="19">
        <v>17.440871502570285</v>
      </c>
      <c r="I205" s="19">
        <v>142.03083992351742</v>
      </c>
      <c r="J205" s="19">
        <v>210.78663624783303</v>
      </c>
      <c r="K205" s="19">
        <v>82.765436630644075</v>
      </c>
      <c r="L205" s="19">
        <v>13.268854197677314</v>
      </c>
      <c r="M205" s="19">
        <v>339.54862197367311</v>
      </c>
    </row>
    <row r="206" spans="2:13" x14ac:dyDescent="0.2">
      <c r="B206" s="82" t="s">
        <v>176</v>
      </c>
      <c r="C206" s="88">
        <v>1</v>
      </c>
      <c r="D206" s="19">
        <v>289.28642125223553</v>
      </c>
      <c r="E206" s="19">
        <v>266.24791718053507</v>
      </c>
      <c r="F206" s="19">
        <v>23.038504071700459</v>
      </c>
      <c r="G206" s="19">
        <v>0.28475311367844325</v>
      </c>
      <c r="H206" s="19">
        <v>9.5315592102965798</v>
      </c>
      <c r="I206" s="19">
        <v>247.46015351804473</v>
      </c>
      <c r="J206" s="19">
        <v>285.03568084302537</v>
      </c>
      <c r="K206" s="19">
        <v>81.466460110105317</v>
      </c>
      <c r="L206" s="19">
        <v>105.66846053561008</v>
      </c>
      <c r="M206" s="19">
        <v>426.82737382546009</v>
      </c>
    </row>
    <row r="207" spans="2:13" x14ac:dyDescent="0.2">
      <c r="B207" s="82" t="s">
        <v>177</v>
      </c>
      <c r="C207" s="88">
        <v>1</v>
      </c>
      <c r="D207" s="19">
        <v>397.14858141361776</v>
      </c>
      <c r="E207" s="19">
        <v>390.3475184786214</v>
      </c>
      <c r="F207" s="19">
        <v>6.8010629349963665</v>
      </c>
      <c r="G207" s="19">
        <v>8.4060312294413922E-2</v>
      </c>
      <c r="H207" s="19">
        <v>17.862333889331357</v>
      </c>
      <c r="I207" s="19">
        <v>355.13887106123764</v>
      </c>
      <c r="J207" s="19">
        <v>425.55616589600515</v>
      </c>
      <c r="K207" s="19">
        <v>82.855274267037146</v>
      </c>
      <c r="L207" s="19">
        <v>227.03055461416733</v>
      </c>
      <c r="M207" s="19">
        <v>553.66448234307541</v>
      </c>
    </row>
    <row r="208" spans="2:13" x14ac:dyDescent="0.2">
      <c r="B208" s="82" t="s">
        <v>178</v>
      </c>
      <c r="C208" s="88">
        <v>1</v>
      </c>
      <c r="D208" s="19">
        <v>300.04673067328798</v>
      </c>
      <c r="E208" s="19">
        <v>337.3146049259139</v>
      </c>
      <c r="F208" s="19">
        <v>-37.267874252625916</v>
      </c>
      <c r="G208" s="19">
        <v>-0.46062640180911019</v>
      </c>
      <c r="H208" s="19">
        <v>11.685942483103972</v>
      </c>
      <c r="I208" s="19">
        <v>314.28031214107358</v>
      </c>
      <c r="J208" s="19">
        <v>360.34889771075422</v>
      </c>
      <c r="K208" s="19">
        <v>81.74652747126575</v>
      </c>
      <c r="L208" s="19">
        <v>176.18310435250183</v>
      </c>
      <c r="M208" s="19">
        <v>498.44610549932599</v>
      </c>
    </row>
    <row r="209" spans="2:13" x14ac:dyDescent="0.2">
      <c r="B209" s="82" t="s">
        <v>179</v>
      </c>
      <c r="C209" s="88">
        <v>1</v>
      </c>
      <c r="D209" s="19">
        <v>256.18438620920188</v>
      </c>
      <c r="E209" s="19">
        <v>377.95784954300939</v>
      </c>
      <c r="F209" s="19">
        <v>-121.77346333380751</v>
      </c>
      <c r="G209" s="19">
        <v>-1.5051052247052457</v>
      </c>
      <c r="H209" s="19">
        <v>13.842457126759379</v>
      </c>
      <c r="I209" s="19">
        <v>350.6728264667463</v>
      </c>
      <c r="J209" s="19">
        <v>405.24287261927248</v>
      </c>
      <c r="K209" s="19">
        <v>82.082562832785399</v>
      </c>
      <c r="L209" s="19">
        <v>216.16398588553332</v>
      </c>
      <c r="M209" s="19">
        <v>539.75171320048548</v>
      </c>
    </row>
    <row r="210" spans="2:13" x14ac:dyDescent="0.2">
      <c r="B210" s="82" t="s">
        <v>180</v>
      </c>
      <c r="C210" s="88">
        <v>1</v>
      </c>
      <c r="D210" s="19">
        <v>318.5782889727414</v>
      </c>
      <c r="E210" s="19">
        <v>357.96389065888548</v>
      </c>
      <c r="F210" s="19">
        <v>-39.385601686144071</v>
      </c>
      <c r="G210" s="19">
        <v>-0.48680125581611533</v>
      </c>
      <c r="H210" s="19">
        <v>12.247758574046314</v>
      </c>
      <c r="I210" s="19">
        <v>333.82219585245286</v>
      </c>
      <c r="J210" s="19">
        <v>382.10558546531809</v>
      </c>
      <c r="K210" s="19">
        <v>81.82873023565817</v>
      </c>
      <c r="L210" s="19">
        <v>196.67035929116852</v>
      </c>
      <c r="M210" s="19">
        <v>519.2574220266024</v>
      </c>
    </row>
    <row r="211" spans="2:13" x14ac:dyDescent="0.2">
      <c r="B211" s="82" t="s">
        <v>181</v>
      </c>
      <c r="C211" s="88">
        <v>1</v>
      </c>
      <c r="D211" s="19">
        <v>281.76515409737482</v>
      </c>
      <c r="E211" s="19">
        <v>283.9435130392618</v>
      </c>
      <c r="F211" s="19">
        <v>-2.1783589418869838</v>
      </c>
      <c r="G211" s="19">
        <v>-2.6924252090375158E-2</v>
      </c>
      <c r="H211" s="19">
        <v>10.759673688240809</v>
      </c>
      <c r="I211" s="19">
        <v>262.73499910359754</v>
      </c>
      <c r="J211" s="19">
        <v>305.15202697492606</v>
      </c>
      <c r="K211" s="19">
        <v>81.61926292101279</v>
      </c>
      <c r="L211" s="19">
        <v>123.06286505355465</v>
      </c>
      <c r="M211" s="19">
        <v>444.82416102496893</v>
      </c>
    </row>
    <row r="212" spans="2:13" x14ac:dyDescent="0.2">
      <c r="B212" s="82" t="s">
        <v>182</v>
      </c>
      <c r="C212" s="88">
        <v>1</v>
      </c>
      <c r="D212" s="19">
        <v>348.46674668822629</v>
      </c>
      <c r="E212" s="19">
        <v>424.97303538087959</v>
      </c>
      <c r="F212" s="19">
        <v>-76.5062886926533</v>
      </c>
      <c r="G212" s="19">
        <v>-0.94560844113030706</v>
      </c>
      <c r="H212" s="19">
        <v>19.17533021171506</v>
      </c>
      <c r="I212" s="19">
        <v>387.1763261311761</v>
      </c>
      <c r="J212" s="19">
        <v>462.76974463058309</v>
      </c>
      <c r="K212" s="19">
        <v>83.148221812738143</v>
      </c>
      <c r="L212" s="19">
        <v>261.0786393111897</v>
      </c>
      <c r="M212" s="19">
        <v>588.86743145056948</v>
      </c>
    </row>
    <row r="213" spans="2:13" x14ac:dyDescent="0.2">
      <c r="B213" s="82" t="s">
        <v>183</v>
      </c>
      <c r="C213" s="88">
        <v>1</v>
      </c>
      <c r="D213" s="19">
        <v>378.71914793843308</v>
      </c>
      <c r="E213" s="19">
        <v>400.36317033947137</v>
      </c>
      <c r="F213" s="19">
        <v>-21.644022401038285</v>
      </c>
      <c r="G213" s="19">
        <v>-0.26751748950541671</v>
      </c>
      <c r="H213" s="19">
        <v>16.481980079716241</v>
      </c>
      <c r="I213" s="19">
        <v>367.87535385577695</v>
      </c>
      <c r="J213" s="19">
        <v>432.85098682316578</v>
      </c>
      <c r="K213" s="19">
        <v>82.568693638934093</v>
      </c>
      <c r="L213" s="19">
        <v>237.61108877729916</v>
      </c>
      <c r="M213" s="19">
        <v>563.11525190164355</v>
      </c>
    </row>
    <row r="214" spans="2:13" x14ac:dyDescent="0.2">
      <c r="B214" s="82" t="s">
        <v>184</v>
      </c>
      <c r="C214" s="88">
        <v>1</v>
      </c>
      <c r="D214" s="19">
        <v>360.30415645289946</v>
      </c>
      <c r="E214" s="19">
        <v>318.64427661361094</v>
      </c>
      <c r="F214" s="19">
        <v>41.659879839288521</v>
      </c>
      <c r="G214" s="19">
        <v>0.51491105771398404</v>
      </c>
      <c r="H214" s="19">
        <v>12.256760620410299</v>
      </c>
      <c r="I214" s="19">
        <v>294.48483777224828</v>
      </c>
      <c r="J214" s="19">
        <v>342.8037154549736</v>
      </c>
      <c r="K214" s="19">
        <v>81.830078105779862</v>
      </c>
      <c r="L214" s="19">
        <v>157.34808844392327</v>
      </c>
      <c r="M214" s="19">
        <v>479.94046478329858</v>
      </c>
    </row>
    <row r="215" spans="2:13" x14ac:dyDescent="0.2">
      <c r="B215" s="82" t="s">
        <v>185</v>
      </c>
      <c r="C215" s="88">
        <v>1</v>
      </c>
      <c r="D215" s="19">
        <v>342.76335527262108</v>
      </c>
      <c r="E215" s="19">
        <v>308.50617483333667</v>
      </c>
      <c r="F215" s="19">
        <v>34.257180439284411</v>
      </c>
      <c r="G215" s="19">
        <v>0.42341459174482321</v>
      </c>
      <c r="H215" s="19">
        <v>12.95853493933117</v>
      </c>
      <c r="I215" s="19">
        <v>282.96346073161078</v>
      </c>
      <c r="J215" s="19">
        <v>334.04888893506256</v>
      </c>
      <c r="K215" s="19">
        <v>81.938129888751178</v>
      </c>
      <c r="L215" s="19">
        <v>146.99700457782376</v>
      </c>
      <c r="M215" s="19">
        <v>470.01534508884959</v>
      </c>
    </row>
    <row r="216" spans="2:13" x14ac:dyDescent="0.2">
      <c r="B216" s="82" t="s">
        <v>186</v>
      </c>
      <c r="C216" s="88">
        <v>1</v>
      </c>
      <c r="D216" s="19">
        <v>360.59464988979607</v>
      </c>
      <c r="E216" s="19">
        <v>175.59590745200697</v>
      </c>
      <c r="F216" s="19">
        <v>184.9987424377891</v>
      </c>
      <c r="G216" s="19">
        <v>2.2865619995034949</v>
      </c>
      <c r="H216" s="19">
        <v>17.570038372110382</v>
      </c>
      <c r="I216" s="19">
        <v>140.96340701918166</v>
      </c>
      <c r="J216" s="19">
        <v>210.22840788483228</v>
      </c>
      <c r="K216" s="19">
        <v>82.792751798025307</v>
      </c>
      <c r="L216" s="19">
        <v>12.402182330078972</v>
      </c>
      <c r="M216" s="19">
        <v>338.78963257393497</v>
      </c>
    </row>
    <row r="217" spans="2:13" x14ac:dyDescent="0.2">
      <c r="B217" s="82" t="s">
        <v>187</v>
      </c>
      <c r="C217" s="88">
        <v>1</v>
      </c>
      <c r="D217" s="19">
        <v>283.6937634993709</v>
      </c>
      <c r="E217" s="19">
        <v>251.19486364460144</v>
      </c>
      <c r="F217" s="19">
        <v>32.498899854769462</v>
      </c>
      <c r="G217" s="19">
        <v>0.40168245715818596</v>
      </c>
      <c r="H217" s="19">
        <v>9.3270415772686839</v>
      </c>
      <c r="I217" s="19">
        <v>232.81022699096283</v>
      </c>
      <c r="J217" s="19">
        <v>269.57950029824002</v>
      </c>
      <c r="K217" s="19">
        <v>81.442784864443894</v>
      </c>
      <c r="L217" s="19">
        <v>90.662073542927601</v>
      </c>
      <c r="M217" s="19">
        <v>411.72765374627528</v>
      </c>
    </row>
    <row r="218" spans="2:13" x14ac:dyDescent="0.2">
      <c r="B218" s="82" t="s">
        <v>188</v>
      </c>
      <c r="C218" s="88">
        <v>1</v>
      </c>
      <c r="D218" s="19">
        <v>248.0364410567509</v>
      </c>
      <c r="E218" s="19">
        <v>229.71331770479787</v>
      </c>
      <c r="F218" s="19">
        <v>18.323123351953029</v>
      </c>
      <c r="G218" s="19">
        <v>0.22647158038320123</v>
      </c>
      <c r="H218" s="19">
        <v>10.445006168065916</v>
      </c>
      <c r="I218" s="19">
        <v>209.12504846057101</v>
      </c>
      <c r="J218" s="19">
        <v>250.30158694902474</v>
      </c>
      <c r="K218" s="19">
        <v>81.578377378708183</v>
      </c>
      <c r="L218" s="19">
        <v>68.913259671802962</v>
      </c>
      <c r="M218" s="19">
        <v>390.51337573779279</v>
      </c>
    </row>
    <row r="219" spans="2:13" x14ac:dyDescent="0.2">
      <c r="B219" s="82" t="s">
        <v>189</v>
      </c>
      <c r="C219" s="88">
        <v>1</v>
      </c>
      <c r="D219" s="19">
        <v>378.96757551248282</v>
      </c>
      <c r="E219" s="19">
        <v>431.43290016512026</v>
      </c>
      <c r="F219" s="19">
        <v>-52.465324652637435</v>
      </c>
      <c r="G219" s="19">
        <v>-0.64846504393226478</v>
      </c>
      <c r="H219" s="19">
        <v>19.649489214564721</v>
      </c>
      <c r="I219" s="19">
        <v>392.70157076697785</v>
      </c>
      <c r="J219" s="19">
        <v>470.16422956326267</v>
      </c>
      <c r="K219" s="19">
        <v>83.258848948837183</v>
      </c>
      <c r="L219" s="19">
        <v>267.32044570206267</v>
      </c>
      <c r="M219" s="19">
        <v>595.54535462817785</v>
      </c>
    </row>
    <row r="220" spans="2:13" x14ac:dyDescent="0.2">
      <c r="B220" s="82" t="s">
        <v>190</v>
      </c>
      <c r="C220" s="88">
        <v>1</v>
      </c>
      <c r="D220" s="19">
        <v>270.20687266746779</v>
      </c>
      <c r="E220" s="19">
        <v>294.70213538802329</v>
      </c>
      <c r="F220" s="19">
        <v>-24.495262720555502</v>
      </c>
      <c r="G220" s="19">
        <v>-0.30275847374212111</v>
      </c>
      <c r="H220" s="19">
        <v>14.270390924293897</v>
      </c>
      <c r="I220" s="19">
        <v>266.57360718590576</v>
      </c>
      <c r="J220" s="19">
        <v>322.83066359014083</v>
      </c>
      <c r="K220" s="19">
        <v>82.155812691641984</v>
      </c>
      <c r="L220" s="19">
        <v>132.76388810913284</v>
      </c>
      <c r="M220" s="19">
        <v>456.64038266691375</v>
      </c>
    </row>
    <row r="221" spans="2:13" x14ac:dyDescent="0.2">
      <c r="B221" s="82" t="s">
        <v>209</v>
      </c>
      <c r="C221" s="88">
        <v>1</v>
      </c>
      <c r="D221" s="19">
        <v>305.50056886598702</v>
      </c>
      <c r="E221" s="19">
        <v>330.82621971802098</v>
      </c>
      <c r="F221" s="19">
        <v>-25.325650852033959</v>
      </c>
      <c r="G221" s="19">
        <v>-0.3130219702462439</v>
      </c>
      <c r="H221" s="19">
        <v>11.769890279103857</v>
      </c>
      <c r="I221" s="19">
        <v>307.62645648742932</v>
      </c>
      <c r="J221" s="19">
        <v>354.02598294861264</v>
      </c>
      <c r="K221" s="19">
        <v>81.758570309626478</v>
      </c>
      <c r="L221" s="19">
        <v>169.67098137034185</v>
      </c>
      <c r="M221" s="19">
        <v>491.98145806570011</v>
      </c>
    </row>
    <row r="222" spans="2:13" x14ac:dyDescent="0.2">
      <c r="B222" s="82" t="s">
        <v>232</v>
      </c>
      <c r="C222" s="88">
        <v>1</v>
      </c>
      <c r="D222" s="19">
        <v>127.97854653078643</v>
      </c>
      <c r="E222" s="19">
        <v>217.53722225137486</v>
      </c>
      <c r="F222" s="19">
        <v>-89.558675720588425</v>
      </c>
      <c r="G222" s="19">
        <v>-1.1069343603641908</v>
      </c>
      <c r="H222" s="19">
        <v>10.764645617294049</v>
      </c>
      <c r="I222" s="19">
        <v>196.31890809038146</v>
      </c>
      <c r="J222" s="19">
        <v>238.75553641236826</v>
      </c>
      <c r="K222" s="19">
        <v>81.619918507420238</v>
      </c>
      <c r="L222" s="19">
        <v>56.655282031919626</v>
      </c>
      <c r="M222" s="19">
        <v>378.41916247083009</v>
      </c>
    </row>
    <row r="223" spans="2:13" x14ac:dyDescent="0.2">
      <c r="B223" s="82" t="s">
        <v>233</v>
      </c>
      <c r="C223" s="88">
        <v>1</v>
      </c>
      <c r="D223" s="19">
        <v>152.5346601739578</v>
      </c>
      <c r="E223" s="19">
        <v>207.41188617548215</v>
      </c>
      <c r="F223" s="19">
        <v>-54.877226001524349</v>
      </c>
      <c r="G223" s="19">
        <v>-0.6782758518234081</v>
      </c>
      <c r="H223" s="19">
        <v>14.176429951557234</v>
      </c>
      <c r="I223" s="19">
        <v>179.46856550450673</v>
      </c>
      <c r="J223" s="19">
        <v>235.35520684645758</v>
      </c>
      <c r="K223" s="19">
        <v>82.139543875428245</v>
      </c>
      <c r="L223" s="19">
        <v>45.505706543379432</v>
      </c>
      <c r="M223" s="19">
        <v>369.31806580758484</v>
      </c>
    </row>
    <row r="224" spans="2:13" x14ac:dyDescent="0.2">
      <c r="B224" s="82" t="s">
        <v>234</v>
      </c>
      <c r="C224" s="88">
        <v>1</v>
      </c>
      <c r="D224" s="19">
        <v>250.59645711523632</v>
      </c>
      <c r="E224" s="19">
        <v>226.61320532507563</v>
      </c>
      <c r="F224" s="19">
        <v>23.983251790160693</v>
      </c>
      <c r="G224" s="19">
        <v>0.29643008079553185</v>
      </c>
      <c r="H224" s="19">
        <v>8.6442023403707431</v>
      </c>
      <c r="I224" s="19">
        <v>209.57452077846008</v>
      </c>
      <c r="J224" s="19">
        <v>243.65188987169117</v>
      </c>
      <c r="K224" s="19">
        <v>81.367412002553351</v>
      </c>
      <c r="L224" s="19">
        <v>66.228983519996461</v>
      </c>
      <c r="M224" s="19">
        <v>386.99742713015479</v>
      </c>
    </row>
    <row r="225" spans="2:13" x14ac:dyDescent="0.2">
      <c r="B225" s="82" t="s">
        <v>235</v>
      </c>
      <c r="C225" s="88">
        <v>1</v>
      </c>
      <c r="D225" s="19">
        <v>230.18775321635798</v>
      </c>
      <c r="E225" s="19">
        <v>232.11770619791113</v>
      </c>
      <c r="F225" s="19">
        <v>-1.9299529815531571</v>
      </c>
      <c r="G225" s="19">
        <v>-2.3853984574689183E-2</v>
      </c>
      <c r="H225" s="19">
        <v>8.1200799975773528</v>
      </c>
      <c r="I225" s="19">
        <v>216.11212510156798</v>
      </c>
      <c r="J225" s="19">
        <v>248.12328729425428</v>
      </c>
      <c r="K225" s="19">
        <v>81.31340111604635</v>
      </c>
      <c r="L225" s="19">
        <v>71.839945859262258</v>
      </c>
      <c r="M225" s="19">
        <v>392.39546653655998</v>
      </c>
    </row>
    <row r="226" spans="2:13" x14ac:dyDescent="0.2">
      <c r="B226" s="82" t="s">
        <v>236</v>
      </c>
      <c r="C226" s="88">
        <v>1</v>
      </c>
      <c r="D226" s="19">
        <v>258.26648249879088</v>
      </c>
      <c r="E226" s="19">
        <v>232.11770619791113</v>
      </c>
      <c r="F226" s="19">
        <v>26.148776300879746</v>
      </c>
      <c r="G226" s="19">
        <v>0.32319570087464505</v>
      </c>
      <c r="H226" s="19">
        <v>8.1200799975773528</v>
      </c>
      <c r="I226" s="19">
        <v>216.11212510156798</v>
      </c>
      <c r="J226" s="19">
        <v>248.12328729425428</v>
      </c>
      <c r="K226" s="19">
        <v>81.31340111604635</v>
      </c>
      <c r="L226" s="19">
        <v>71.839945859262258</v>
      </c>
      <c r="M226" s="19">
        <v>392.39546653655998</v>
      </c>
    </row>
    <row r="227" spans="2:13" x14ac:dyDescent="0.2">
      <c r="B227" s="82" t="s">
        <v>237</v>
      </c>
      <c r="C227" s="88">
        <v>1</v>
      </c>
      <c r="D227" s="19">
        <v>120.9717472247146</v>
      </c>
      <c r="E227" s="19">
        <v>217.53722225137486</v>
      </c>
      <c r="F227" s="19">
        <v>-96.565475026660252</v>
      </c>
      <c r="G227" s="19">
        <v>-1.1935375492307256</v>
      </c>
      <c r="H227" s="19">
        <v>10.764645617294049</v>
      </c>
      <c r="I227" s="19">
        <v>196.31890809038146</v>
      </c>
      <c r="J227" s="19">
        <v>238.75553641236826</v>
      </c>
      <c r="K227" s="19">
        <v>81.619918507420238</v>
      </c>
      <c r="L227" s="19">
        <v>56.655282031919626</v>
      </c>
      <c r="M227" s="19">
        <v>378.41916247083009</v>
      </c>
    </row>
    <row r="228" spans="2:13" x14ac:dyDescent="0.2">
      <c r="B228" s="82" t="s">
        <v>238</v>
      </c>
      <c r="C228" s="88">
        <v>1</v>
      </c>
      <c r="D228" s="19">
        <v>323.95524257777464</v>
      </c>
      <c r="E228" s="19">
        <v>341.687074305142</v>
      </c>
      <c r="F228" s="19">
        <v>-17.731831727367364</v>
      </c>
      <c r="G228" s="19">
        <v>-0.21916328768030935</v>
      </c>
      <c r="H228" s="19">
        <v>20.633928112023519</v>
      </c>
      <c r="I228" s="19">
        <v>301.01530631373794</v>
      </c>
      <c r="J228" s="19">
        <v>382.35884229654607</v>
      </c>
      <c r="K228" s="19">
        <v>83.496661557358962</v>
      </c>
      <c r="L228" s="19">
        <v>177.10586473221309</v>
      </c>
      <c r="M228" s="19">
        <v>506.26828387807092</v>
      </c>
    </row>
    <row r="229" spans="2:13" x14ac:dyDescent="0.2">
      <c r="B229" s="82" t="s">
        <v>239</v>
      </c>
      <c r="C229" s="88">
        <v>1</v>
      </c>
      <c r="D229" s="19">
        <v>332.53958284465392</v>
      </c>
      <c r="E229" s="19">
        <v>315.05233513576724</v>
      </c>
      <c r="F229" s="19">
        <v>17.487247708886684</v>
      </c>
      <c r="G229" s="19">
        <v>0.21614025890198213</v>
      </c>
      <c r="H229" s="19">
        <v>13.084480051680909</v>
      </c>
      <c r="I229" s="19">
        <v>289.26136920524124</v>
      </c>
      <c r="J229" s="19">
        <v>340.84330106629324</v>
      </c>
      <c r="K229" s="19">
        <v>81.95814248819228</v>
      </c>
      <c r="L229" s="19">
        <v>153.50371782020088</v>
      </c>
      <c r="M229" s="19">
        <v>476.60095245133357</v>
      </c>
    </row>
    <row r="230" spans="2:13" x14ac:dyDescent="0.2">
      <c r="B230" s="82" t="s">
        <v>240</v>
      </c>
      <c r="C230" s="88">
        <v>1</v>
      </c>
      <c r="D230" s="19">
        <v>318.75480206331304</v>
      </c>
      <c r="E230" s="19">
        <v>315.05233513576724</v>
      </c>
      <c r="F230" s="19">
        <v>3.7024669275457995</v>
      </c>
      <c r="G230" s="19">
        <v>4.5762041781400663E-2</v>
      </c>
      <c r="H230" s="19">
        <v>13.084480051680909</v>
      </c>
      <c r="I230" s="19">
        <v>289.26136920524124</v>
      </c>
      <c r="J230" s="19">
        <v>340.84330106629324</v>
      </c>
      <c r="K230" s="19">
        <v>81.95814248819228</v>
      </c>
      <c r="L230" s="19">
        <v>153.50371782020088</v>
      </c>
      <c r="M230" s="19">
        <v>476.60095245133357</v>
      </c>
    </row>
    <row r="231" spans="2:13" x14ac:dyDescent="0.2">
      <c r="B231" s="82" t="s">
        <v>241</v>
      </c>
      <c r="C231" s="88">
        <v>1</v>
      </c>
      <c r="D231" s="19">
        <v>333.84805201146571</v>
      </c>
      <c r="E231" s="19">
        <v>342.84962142525109</v>
      </c>
      <c r="F231" s="19">
        <v>-9.0015694137853757</v>
      </c>
      <c r="G231" s="19">
        <v>-0.111258305252405</v>
      </c>
      <c r="H231" s="19">
        <v>17.940975699422655</v>
      </c>
      <c r="I231" s="19">
        <v>307.48596225067342</v>
      </c>
      <c r="J231" s="19">
        <v>378.21328059982875</v>
      </c>
      <c r="K231" s="19">
        <v>82.872263821735103</v>
      </c>
      <c r="L231" s="19">
        <v>179.49916925826921</v>
      </c>
      <c r="M231" s="19">
        <v>506.20007359223297</v>
      </c>
    </row>
    <row r="232" spans="2:13" x14ac:dyDescent="0.2">
      <c r="B232" s="82" t="s">
        <v>242</v>
      </c>
      <c r="C232" s="88">
        <v>1</v>
      </c>
      <c r="D232" s="19">
        <v>335.28131464737612</v>
      </c>
      <c r="E232" s="19">
        <v>268.59837162667003</v>
      </c>
      <c r="F232" s="19">
        <v>66.682943020706091</v>
      </c>
      <c r="G232" s="19">
        <v>0.82419308108257616</v>
      </c>
      <c r="H232" s="19">
        <v>17.786630685046902</v>
      </c>
      <c r="I232" s="19">
        <v>233.53894364749243</v>
      </c>
      <c r="J232" s="19">
        <v>303.65779960584763</v>
      </c>
      <c r="K232" s="19">
        <v>82.838986793769052</v>
      </c>
      <c r="L232" s="19">
        <v>105.31351218413357</v>
      </c>
      <c r="M232" s="19">
        <v>431.88323106920649</v>
      </c>
    </row>
    <row r="233" spans="2:13" x14ac:dyDescent="0.2">
      <c r="B233" s="82" t="s">
        <v>243</v>
      </c>
      <c r="C233" s="88">
        <v>1</v>
      </c>
      <c r="D233" s="19">
        <v>169.60160845688188</v>
      </c>
      <c r="E233" s="19">
        <v>231.03767036402002</v>
      </c>
      <c r="F233" s="19">
        <v>-61.436061907138139</v>
      </c>
      <c r="G233" s="19">
        <v>-0.75934226743863209</v>
      </c>
      <c r="H233" s="19">
        <v>8.1668054992046688</v>
      </c>
      <c r="I233" s="19">
        <v>214.93998810539935</v>
      </c>
      <c r="J233" s="19">
        <v>247.13535262264068</v>
      </c>
      <c r="K233" s="19">
        <v>81.318080486161449</v>
      </c>
      <c r="L233" s="19">
        <v>70.750686466258486</v>
      </c>
      <c r="M233" s="19">
        <v>391.32465426178157</v>
      </c>
    </row>
    <row r="234" spans="2:13" x14ac:dyDescent="0.2">
      <c r="B234" s="82" t="s">
        <v>244</v>
      </c>
      <c r="C234" s="88">
        <v>1</v>
      </c>
      <c r="D234" s="19">
        <v>209.3971488106277</v>
      </c>
      <c r="E234" s="19">
        <v>231.43859277382589</v>
      </c>
      <c r="F234" s="19">
        <v>-22.041443963198191</v>
      </c>
      <c r="G234" s="19">
        <v>-0.27242957177064475</v>
      </c>
      <c r="H234" s="19">
        <v>8.1461246040525062</v>
      </c>
      <c r="I234" s="19">
        <v>215.38167486045819</v>
      </c>
      <c r="J234" s="19">
        <v>247.49551068719359</v>
      </c>
      <c r="K234" s="19">
        <v>81.316006099394372</v>
      </c>
      <c r="L234" s="19">
        <v>71.155697723173688</v>
      </c>
      <c r="M234" s="19">
        <v>391.72148782447812</v>
      </c>
    </row>
    <row r="235" spans="2:13" x14ac:dyDescent="0.2">
      <c r="B235" s="82" t="s">
        <v>245</v>
      </c>
      <c r="C235" s="88">
        <v>1</v>
      </c>
      <c r="D235" s="19">
        <v>196.34960394675636</v>
      </c>
      <c r="E235" s="19">
        <v>239.45704072938986</v>
      </c>
      <c r="F235" s="19">
        <v>-43.107436782633499</v>
      </c>
      <c r="G235" s="19">
        <v>-0.53280268581455403</v>
      </c>
      <c r="H235" s="19">
        <v>8.5566838302568868</v>
      </c>
      <c r="I235" s="19">
        <v>222.59086490331356</v>
      </c>
      <c r="J235" s="19">
        <v>256.32321655546616</v>
      </c>
      <c r="K235" s="19">
        <v>81.358160869472528</v>
      </c>
      <c r="L235" s="19">
        <v>79.091053936872441</v>
      </c>
      <c r="M235" s="19">
        <v>399.82302752190731</v>
      </c>
    </row>
    <row r="236" spans="2:13" x14ac:dyDescent="0.2">
      <c r="B236" s="82" t="s">
        <v>246</v>
      </c>
      <c r="C236" s="88">
        <v>1</v>
      </c>
      <c r="D236" s="19">
        <v>358.38055216776797</v>
      </c>
      <c r="E236" s="19">
        <v>239.45704072938986</v>
      </c>
      <c r="F236" s="19">
        <v>118.92351143837811</v>
      </c>
      <c r="G236" s="19">
        <v>1.4698801652338644</v>
      </c>
      <c r="H236" s="19">
        <v>8.5566838302568868</v>
      </c>
      <c r="I236" s="19">
        <v>222.59086490331356</v>
      </c>
      <c r="J236" s="19">
        <v>256.32321655546616</v>
      </c>
      <c r="K236" s="19">
        <v>81.358160869472528</v>
      </c>
      <c r="L236" s="19">
        <v>79.091053936872441</v>
      </c>
      <c r="M236" s="19">
        <v>399.82302752190731</v>
      </c>
    </row>
    <row r="237" spans="2:13" x14ac:dyDescent="0.2">
      <c r="B237" s="82" t="s">
        <v>247</v>
      </c>
      <c r="C237" s="88">
        <v>1</v>
      </c>
      <c r="D237" s="19">
        <v>198.00953936017774</v>
      </c>
      <c r="E237" s="19">
        <v>239.45704072938986</v>
      </c>
      <c r="F237" s="19">
        <v>-41.447501369212119</v>
      </c>
      <c r="G237" s="19">
        <v>-0.51228608560449695</v>
      </c>
      <c r="H237" s="19">
        <v>8.5566838302568868</v>
      </c>
      <c r="I237" s="19">
        <v>222.59086490331356</v>
      </c>
      <c r="J237" s="19">
        <v>256.32321655546616</v>
      </c>
      <c r="K237" s="19">
        <v>81.358160869472528</v>
      </c>
      <c r="L237" s="19">
        <v>79.091053936872441</v>
      </c>
      <c r="M237" s="19">
        <v>399.82302752190731</v>
      </c>
    </row>
    <row r="238" spans="2:13" x14ac:dyDescent="0.2">
      <c r="B238" s="82" t="s">
        <v>248</v>
      </c>
      <c r="C238" s="88">
        <v>1</v>
      </c>
      <c r="D238" s="19">
        <v>166.40779961215463</v>
      </c>
      <c r="E238" s="19">
        <v>231.03767036402002</v>
      </c>
      <c r="F238" s="19">
        <v>-64.629870751865383</v>
      </c>
      <c r="G238" s="19">
        <v>-0.79881735706248325</v>
      </c>
      <c r="H238" s="19">
        <v>8.1668054992046688</v>
      </c>
      <c r="I238" s="19">
        <v>214.93998810539935</v>
      </c>
      <c r="J238" s="19">
        <v>247.13535262264068</v>
      </c>
      <c r="K238" s="19">
        <v>81.318080486161449</v>
      </c>
      <c r="L238" s="19">
        <v>70.750686466258486</v>
      </c>
      <c r="M238" s="19">
        <v>391.32465426178157</v>
      </c>
    </row>
    <row r="239" spans="2:13" x14ac:dyDescent="0.2">
      <c r="B239" s="82" t="s">
        <v>249</v>
      </c>
      <c r="C239" s="88">
        <v>1</v>
      </c>
      <c r="D239" s="19">
        <v>299.87320850245294</v>
      </c>
      <c r="E239" s="19">
        <v>355.62390054880524</v>
      </c>
      <c r="F239" s="19">
        <v>-55.750692046352299</v>
      </c>
      <c r="G239" s="19">
        <v>-0.68907178610729569</v>
      </c>
      <c r="H239" s="19">
        <v>19.175984420244713</v>
      </c>
      <c r="I239" s="19">
        <v>317.82590178130408</v>
      </c>
      <c r="J239" s="19">
        <v>393.42189931630639</v>
      </c>
      <c r="K239" s="19">
        <v>83.148372686285683</v>
      </c>
      <c r="L239" s="19">
        <v>191.72920709056734</v>
      </c>
      <c r="M239" s="19">
        <v>519.51859400704313</v>
      </c>
    </row>
    <row r="240" spans="2:13" x14ac:dyDescent="0.2">
      <c r="B240" s="82" t="s">
        <v>250</v>
      </c>
      <c r="C240" s="88">
        <v>1</v>
      </c>
      <c r="D240" s="19">
        <v>344.85569958245247</v>
      </c>
      <c r="E240" s="19">
        <v>310.92856189558609</v>
      </c>
      <c r="F240" s="19">
        <v>33.927137686866388</v>
      </c>
      <c r="G240" s="19">
        <v>0.41933530338888009</v>
      </c>
      <c r="H240" s="19">
        <v>13.243040999068596</v>
      </c>
      <c r="I240" s="19">
        <v>284.82505469663863</v>
      </c>
      <c r="J240" s="19">
        <v>337.03206909453354</v>
      </c>
      <c r="K240" s="19">
        <v>81.983605902613263</v>
      </c>
      <c r="L240" s="19">
        <v>149.32975335719601</v>
      </c>
      <c r="M240" s="19">
        <v>472.52737043397616</v>
      </c>
    </row>
    <row r="241" spans="2:13" x14ac:dyDescent="0.2">
      <c r="B241" s="82" t="s">
        <v>251</v>
      </c>
      <c r="C241" s="88">
        <v>1</v>
      </c>
      <c r="D241" s="19">
        <v>340.26696321400709</v>
      </c>
      <c r="E241" s="19">
        <v>310.92856189558609</v>
      </c>
      <c r="F241" s="19">
        <v>29.338401318421006</v>
      </c>
      <c r="G241" s="19">
        <v>0.3626190789023529</v>
      </c>
      <c r="H241" s="19">
        <v>13.243040999068596</v>
      </c>
      <c r="I241" s="19">
        <v>284.82505469663863</v>
      </c>
      <c r="J241" s="19">
        <v>337.03206909453354</v>
      </c>
      <c r="K241" s="19">
        <v>81.983605902613263</v>
      </c>
      <c r="L241" s="19">
        <v>149.32975335719601</v>
      </c>
      <c r="M241" s="19">
        <v>472.52737043397616</v>
      </c>
    </row>
    <row r="242" spans="2:13" x14ac:dyDescent="0.2">
      <c r="B242" s="82" t="s">
        <v>252</v>
      </c>
      <c r="C242" s="88">
        <v>1</v>
      </c>
      <c r="D242" s="19">
        <v>262.28117718093938</v>
      </c>
      <c r="E242" s="19">
        <v>327.93912651133337</v>
      </c>
      <c r="F242" s="19">
        <v>-65.65794933039399</v>
      </c>
      <c r="G242" s="19">
        <v>-0.81152428349447014</v>
      </c>
      <c r="H242" s="19">
        <v>14.224423643302478</v>
      </c>
      <c r="I242" s="19">
        <v>299.90120493426213</v>
      </c>
      <c r="J242" s="19">
        <v>355.97704808840462</v>
      </c>
      <c r="K242" s="19">
        <v>82.147840689065802</v>
      </c>
      <c r="L242" s="19">
        <v>166.01659293646694</v>
      </c>
      <c r="M242" s="19">
        <v>489.86166008619978</v>
      </c>
    </row>
    <row r="243" spans="2:13" x14ac:dyDescent="0.2">
      <c r="B243" s="82" t="s">
        <v>253</v>
      </c>
      <c r="C243" s="88">
        <v>1</v>
      </c>
      <c r="D243" s="19">
        <v>235.86848608428613</v>
      </c>
      <c r="E243" s="19">
        <v>248.04823497976727</v>
      </c>
      <c r="F243" s="19">
        <v>-12.17974889548114</v>
      </c>
      <c r="G243" s="19">
        <v>-0.15054021784643795</v>
      </c>
      <c r="H243" s="19">
        <v>10.45565290498412</v>
      </c>
      <c r="I243" s="19">
        <v>227.43897983254357</v>
      </c>
      <c r="J243" s="19">
        <v>268.65749012699098</v>
      </c>
      <c r="K243" s="19">
        <v>81.579741232498989</v>
      </c>
      <c r="L243" s="19">
        <v>87.245488639211516</v>
      </c>
      <c r="M243" s="19">
        <v>408.85098132032306</v>
      </c>
    </row>
    <row r="244" spans="2:13" x14ac:dyDescent="0.2">
      <c r="B244" s="82" t="s">
        <v>254</v>
      </c>
      <c r="C244" s="88">
        <v>1</v>
      </c>
      <c r="D244" s="19">
        <v>203.79754865341786</v>
      </c>
      <c r="E244" s="19">
        <v>232.26498383817815</v>
      </c>
      <c r="F244" s="19">
        <v>-28.467435184760291</v>
      </c>
      <c r="G244" s="19">
        <v>-0.35185404321702773</v>
      </c>
      <c r="H244" s="19">
        <v>8.1159319213378183</v>
      </c>
      <c r="I244" s="19">
        <v>216.26757906160839</v>
      </c>
      <c r="J244" s="19">
        <v>248.26238861474792</v>
      </c>
      <c r="K244" s="19">
        <v>81.312986987588786</v>
      </c>
      <c r="L244" s="19">
        <v>71.988039792794098</v>
      </c>
      <c r="M244" s="19">
        <v>392.54192788356221</v>
      </c>
    </row>
    <row r="245" spans="2:13" x14ac:dyDescent="0.2">
      <c r="B245" s="82" t="s">
        <v>255</v>
      </c>
      <c r="C245" s="88">
        <v>1</v>
      </c>
      <c r="D245" s="19">
        <v>219.29149989342258</v>
      </c>
      <c r="E245" s="19">
        <v>210.99155045792767</v>
      </c>
      <c r="F245" s="19">
        <v>8.2999494354949093</v>
      </c>
      <c r="G245" s="19">
        <v>0.10258636749049865</v>
      </c>
      <c r="H245" s="19">
        <v>12.890525778410829</v>
      </c>
      <c r="I245" s="19">
        <v>185.58288997891606</v>
      </c>
      <c r="J245" s="19">
        <v>236.40021093693929</v>
      </c>
      <c r="K245" s="19">
        <v>81.927401745300486</v>
      </c>
      <c r="L245" s="19">
        <v>49.503526566744227</v>
      </c>
      <c r="M245" s="19">
        <v>372.47957434911109</v>
      </c>
    </row>
    <row r="246" spans="2:13" x14ac:dyDescent="0.2">
      <c r="B246" s="82" t="s">
        <v>256</v>
      </c>
      <c r="C246" s="88">
        <v>1</v>
      </c>
      <c r="D246" s="19">
        <v>294.08243374242301</v>
      </c>
      <c r="E246" s="19">
        <v>235.16144360420117</v>
      </c>
      <c r="F246" s="19">
        <v>58.920990138221839</v>
      </c>
      <c r="G246" s="19">
        <v>0.72825628567979972</v>
      </c>
      <c r="H246" s="19">
        <v>8.1437379322586274</v>
      </c>
      <c r="I246" s="19">
        <v>219.10923008647472</v>
      </c>
      <c r="J246" s="19">
        <v>251.21365712192761</v>
      </c>
      <c r="K246" s="19">
        <v>81.315767040601045</v>
      </c>
      <c r="L246" s="19">
        <v>74.879019765027749</v>
      </c>
      <c r="M246" s="19">
        <v>395.44386744337459</v>
      </c>
    </row>
    <row r="247" spans="2:13" x14ac:dyDescent="0.2">
      <c r="B247" s="82" t="s">
        <v>257</v>
      </c>
      <c r="C247" s="88">
        <v>1</v>
      </c>
      <c r="D247" s="19">
        <v>337.72974904051551</v>
      </c>
      <c r="E247" s="19">
        <v>241.88712139860084</v>
      </c>
      <c r="F247" s="19">
        <v>95.842627641914675</v>
      </c>
      <c r="G247" s="19">
        <v>1.1846032433018325</v>
      </c>
      <c r="H247" s="19">
        <v>8.9672670358724638</v>
      </c>
      <c r="I247" s="19">
        <v>224.2116403937286</v>
      </c>
      <c r="J247" s="19">
        <v>259.56260240347308</v>
      </c>
      <c r="K247" s="19">
        <v>81.402367164503488</v>
      </c>
      <c r="L247" s="19">
        <v>81.433999080288373</v>
      </c>
      <c r="M247" s="19">
        <v>402.34024371691328</v>
      </c>
    </row>
    <row r="248" spans="2:13" x14ac:dyDescent="0.2">
      <c r="B248" s="82" t="s">
        <v>258</v>
      </c>
      <c r="C248" s="88">
        <v>1</v>
      </c>
      <c r="D248" s="19">
        <v>198.84945852895032</v>
      </c>
      <c r="E248" s="19">
        <v>241.88712139860084</v>
      </c>
      <c r="F248" s="19">
        <v>-43.037662869650518</v>
      </c>
      <c r="G248" s="19">
        <v>-0.53194028871995114</v>
      </c>
      <c r="H248" s="19">
        <v>8.9672670358724638</v>
      </c>
      <c r="I248" s="19">
        <v>224.2116403937286</v>
      </c>
      <c r="J248" s="19">
        <v>259.56260240347308</v>
      </c>
      <c r="K248" s="19">
        <v>81.402367164503488</v>
      </c>
      <c r="L248" s="19">
        <v>81.433999080288373</v>
      </c>
      <c r="M248" s="19">
        <v>402.34024371691328</v>
      </c>
    </row>
    <row r="249" spans="2:13" x14ac:dyDescent="0.2">
      <c r="B249" s="82" t="s">
        <v>259</v>
      </c>
      <c r="C249" s="88">
        <v>1</v>
      </c>
      <c r="D249" s="19">
        <v>224.22524285785963</v>
      </c>
      <c r="E249" s="19">
        <v>232.26498383817815</v>
      </c>
      <c r="F249" s="19">
        <v>-8.0397409803185269</v>
      </c>
      <c r="G249" s="19">
        <v>-9.9370222571265474E-2</v>
      </c>
      <c r="H249" s="19">
        <v>8.1159319213378183</v>
      </c>
      <c r="I249" s="19">
        <v>216.26757906160839</v>
      </c>
      <c r="J249" s="19">
        <v>248.26238861474792</v>
      </c>
      <c r="K249" s="19">
        <v>81.312986987588786</v>
      </c>
      <c r="L249" s="19">
        <v>71.988039792794098</v>
      </c>
      <c r="M249" s="19">
        <v>392.54192788356221</v>
      </c>
    </row>
    <row r="250" spans="2:13" x14ac:dyDescent="0.2">
      <c r="B250" s="82" t="s">
        <v>260</v>
      </c>
      <c r="C250" s="88">
        <v>1</v>
      </c>
      <c r="D250" s="19">
        <v>258.85789097402039</v>
      </c>
      <c r="E250" s="19">
        <v>232.26498383817815</v>
      </c>
      <c r="F250" s="19">
        <v>26.592907135842239</v>
      </c>
      <c r="G250" s="19">
        <v>0.32868510408166685</v>
      </c>
      <c r="H250" s="19">
        <v>8.1159319213378183</v>
      </c>
      <c r="I250" s="19">
        <v>216.26757906160839</v>
      </c>
      <c r="J250" s="19">
        <v>248.26238861474792</v>
      </c>
      <c r="K250" s="19">
        <v>81.312986987588786</v>
      </c>
      <c r="L250" s="19">
        <v>71.988039792794098</v>
      </c>
      <c r="M250" s="19">
        <v>392.54192788356221</v>
      </c>
    </row>
    <row r="251" spans="2:13" x14ac:dyDescent="0.2">
      <c r="B251" s="82" t="s">
        <v>261</v>
      </c>
      <c r="C251" s="88">
        <v>1</v>
      </c>
      <c r="D251" s="19">
        <v>259.40173476767922</v>
      </c>
      <c r="E251" s="19">
        <v>246.11998916294533</v>
      </c>
      <c r="F251" s="19">
        <v>13.281745604733885</v>
      </c>
      <c r="G251" s="19">
        <v>0.16416076340124125</v>
      </c>
      <c r="H251" s="19">
        <v>9.931175951107857</v>
      </c>
      <c r="I251" s="19">
        <v>226.54453644389156</v>
      </c>
      <c r="J251" s="19">
        <v>265.6954418819991</v>
      </c>
      <c r="K251" s="19">
        <v>81.514181328550777</v>
      </c>
      <c r="L251" s="19">
        <v>85.446468687113139</v>
      </c>
      <c r="M251" s="19">
        <v>406.79350963877755</v>
      </c>
    </row>
    <row r="252" spans="2:13" x14ac:dyDescent="0.2">
      <c r="B252" s="82" t="s">
        <v>262</v>
      </c>
      <c r="C252" s="88">
        <v>1</v>
      </c>
      <c r="D252" s="19">
        <v>206.1745931678478</v>
      </c>
      <c r="E252" s="19">
        <v>241.56188332073233</v>
      </c>
      <c r="F252" s="19">
        <v>-35.387290152884532</v>
      </c>
      <c r="G252" s="19">
        <v>-0.43738261062071787</v>
      </c>
      <c r="H252" s="19">
        <v>8.9056694634082394</v>
      </c>
      <c r="I252" s="19">
        <v>224.00781798438902</v>
      </c>
      <c r="J252" s="19">
        <v>259.11594865707565</v>
      </c>
      <c r="K252" s="19">
        <v>81.395604614029821</v>
      </c>
      <c r="L252" s="19">
        <v>81.122090741789009</v>
      </c>
      <c r="M252" s="19">
        <v>402.00167589967566</v>
      </c>
    </row>
    <row r="253" spans="2:13" x14ac:dyDescent="0.2">
      <c r="B253" s="82" t="s">
        <v>263</v>
      </c>
      <c r="C253" s="88">
        <v>1</v>
      </c>
      <c r="D253" s="19">
        <v>304.46835954757643</v>
      </c>
      <c r="E253" s="19">
        <v>262.95872989368502</v>
      </c>
      <c r="F253" s="19">
        <v>41.509629653891409</v>
      </c>
      <c r="G253" s="19">
        <v>0.51305398366137034</v>
      </c>
      <c r="H253" s="19">
        <v>15.575577870900796</v>
      </c>
      <c r="I253" s="19">
        <v>232.25753300775671</v>
      </c>
      <c r="J253" s="19">
        <v>293.65992677961333</v>
      </c>
      <c r="K253" s="19">
        <v>82.392548982929796</v>
      </c>
      <c r="L253" s="19">
        <v>100.55384904593993</v>
      </c>
      <c r="M253" s="19">
        <v>425.36361074143008</v>
      </c>
    </row>
    <row r="254" spans="2:13" x14ac:dyDescent="0.2">
      <c r="B254" s="82" t="s">
        <v>264</v>
      </c>
      <c r="C254" s="88">
        <v>1</v>
      </c>
      <c r="D254" s="19">
        <v>331.18181179812558</v>
      </c>
      <c r="E254" s="19">
        <v>268.59837162667003</v>
      </c>
      <c r="F254" s="19">
        <v>62.58344017145555</v>
      </c>
      <c r="G254" s="19">
        <v>0.7735237235051603</v>
      </c>
      <c r="H254" s="19">
        <v>17.786630685046902</v>
      </c>
      <c r="I254" s="19">
        <v>233.53894364749243</v>
      </c>
      <c r="J254" s="19">
        <v>303.65779960584763</v>
      </c>
      <c r="K254" s="19">
        <v>82.838986793769052</v>
      </c>
      <c r="L254" s="19">
        <v>105.31351218413357</v>
      </c>
      <c r="M254" s="19">
        <v>431.88323106920649</v>
      </c>
    </row>
    <row r="255" spans="2:13" x14ac:dyDescent="0.2">
      <c r="B255" s="82" t="s">
        <v>265</v>
      </c>
      <c r="C255" s="88">
        <v>1</v>
      </c>
      <c r="D255" s="19">
        <v>280.66506151742271</v>
      </c>
      <c r="E255" s="19">
        <v>313.62865153186101</v>
      </c>
      <c r="F255" s="19">
        <v>-32.963590014438296</v>
      </c>
      <c r="G255" s="19">
        <v>-0.40742597112287832</v>
      </c>
      <c r="H255" s="19">
        <v>13.109925811616474</v>
      </c>
      <c r="I255" s="19">
        <v>287.78752917746624</v>
      </c>
      <c r="J255" s="19">
        <v>339.46977388625578</v>
      </c>
      <c r="K255" s="19">
        <v>81.962208710344555</v>
      </c>
      <c r="L255" s="19">
        <v>152.07201924003414</v>
      </c>
      <c r="M255" s="19">
        <v>475.18528382368788</v>
      </c>
    </row>
    <row r="256" spans="2:13" x14ac:dyDescent="0.2">
      <c r="B256" s="82" t="s">
        <v>266</v>
      </c>
      <c r="C256" s="88">
        <v>1</v>
      </c>
      <c r="D256" s="19">
        <v>340.35566181391414</v>
      </c>
      <c r="E256" s="19">
        <v>233.73776000029497</v>
      </c>
      <c r="F256" s="19">
        <v>106.61790181361917</v>
      </c>
      <c r="G256" s="19">
        <v>1.3177843240518075</v>
      </c>
      <c r="H256" s="19">
        <v>8.1040542848367956</v>
      </c>
      <c r="I256" s="19">
        <v>217.76376736674681</v>
      </c>
      <c r="J256" s="19">
        <v>249.71175263384313</v>
      </c>
      <c r="K256" s="19">
        <v>81.311802327482411</v>
      </c>
      <c r="L256" s="19">
        <v>73.463151051783086</v>
      </c>
      <c r="M256" s="19">
        <v>394.01236894880685</v>
      </c>
    </row>
    <row r="257" spans="2:13" x14ac:dyDescent="0.2">
      <c r="B257" s="82" t="s">
        <v>267</v>
      </c>
      <c r="C257" s="88">
        <v>1</v>
      </c>
      <c r="D257" s="19">
        <v>293.192482907672</v>
      </c>
      <c r="E257" s="19">
        <v>241.17527957946535</v>
      </c>
      <c r="F257" s="19">
        <v>52.017203328206648</v>
      </c>
      <c r="G257" s="19">
        <v>0.64292631875982109</v>
      </c>
      <c r="H257" s="19">
        <v>8.8350300281699852</v>
      </c>
      <c r="I257" s="19">
        <v>223.76045242915507</v>
      </c>
      <c r="J257" s="19">
        <v>258.59010672977564</v>
      </c>
      <c r="K257" s="19">
        <v>81.387906088623865</v>
      </c>
      <c r="L257" s="19">
        <v>80.750661650617104</v>
      </c>
      <c r="M257" s="19">
        <v>401.59989750831357</v>
      </c>
    </row>
    <row r="258" spans="2:13" x14ac:dyDescent="0.2">
      <c r="B258" s="82" t="s">
        <v>268</v>
      </c>
      <c r="C258" s="88">
        <v>1</v>
      </c>
      <c r="D258" s="19">
        <v>247.64821289163172</v>
      </c>
      <c r="E258" s="19">
        <v>231.13585544607642</v>
      </c>
      <c r="F258" s="19">
        <v>16.512357445555295</v>
      </c>
      <c r="G258" s="19">
        <v>0.20409073358929455</v>
      </c>
      <c r="H258" s="19">
        <v>8.1613786651292788</v>
      </c>
      <c r="I258" s="19">
        <v>215.04887008119522</v>
      </c>
      <c r="J258" s="19">
        <v>247.22284081095762</v>
      </c>
      <c r="K258" s="19">
        <v>81.317535646425114</v>
      </c>
      <c r="L258" s="19">
        <v>70.849945488052811</v>
      </c>
      <c r="M258" s="19">
        <v>391.42176540410003</v>
      </c>
    </row>
    <row r="259" spans="2:13" x14ac:dyDescent="0.2">
      <c r="B259" s="82" t="s">
        <v>269</v>
      </c>
      <c r="C259" s="88">
        <v>1</v>
      </c>
      <c r="D259" s="19">
        <v>236.22983595974381</v>
      </c>
      <c r="E259" s="19">
        <v>223.60628733744358</v>
      </c>
      <c r="F259" s="19">
        <v>12.623548622300234</v>
      </c>
      <c r="G259" s="19">
        <v>0.15602552859700058</v>
      </c>
      <c r="H259" s="19">
        <v>9.2021516883563717</v>
      </c>
      <c r="I259" s="19">
        <v>205.46782254980823</v>
      </c>
      <c r="J259" s="19">
        <v>241.74475212507892</v>
      </c>
      <c r="K259" s="19">
        <v>81.428576664384309</v>
      </c>
      <c r="L259" s="19">
        <v>63.101503178858309</v>
      </c>
      <c r="M259" s="19">
        <v>384.11107149602884</v>
      </c>
    </row>
    <row r="260" spans="2:13" x14ac:dyDescent="0.2">
      <c r="B260" s="82" t="s">
        <v>270</v>
      </c>
      <c r="C260" s="88">
        <v>1</v>
      </c>
      <c r="D260" s="19">
        <v>272.23564345348746</v>
      </c>
      <c r="E260" s="19">
        <v>214.10074455122387</v>
      </c>
      <c r="F260" s="19">
        <v>58.134898902263586</v>
      </c>
      <c r="G260" s="19">
        <v>0.71854029342709935</v>
      </c>
      <c r="H260" s="19">
        <v>11.837467152037762</v>
      </c>
      <c r="I260" s="19">
        <v>190.76777978563459</v>
      </c>
      <c r="J260" s="19">
        <v>237.43370931681315</v>
      </c>
      <c r="K260" s="19">
        <v>81.768325961019684</v>
      </c>
      <c r="L260" s="19">
        <v>52.926276729257779</v>
      </c>
      <c r="M260" s="19">
        <v>375.27521237318996</v>
      </c>
    </row>
    <row r="261" spans="2:13" x14ac:dyDescent="0.2">
      <c r="B261" s="82" t="s">
        <v>271</v>
      </c>
      <c r="C261" s="88">
        <v>1</v>
      </c>
      <c r="D261" s="19">
        <v>183.67520776248719</v>
      </c>
      <c r="E261" s="19">
        <v>233.73776000029497</v>
      </c>
      <c r="F261" s="19">
        <v>-50.062552237807779</v>
      </c>
      <c r="G261" s="19">
        <v>-0.61876706855790642</v>
      </c>
      <c r="H261" s="19">
        <v>8.1040542848367956</v>
      </c>
      <c r="I261" s="19">
        <v>217.76376736674681</v>
      </c>
      <c r="J261" s="19">
        <v>249.71175263384313</v>
      </c>
      <c r="K261" s="19">
        <v>81.311802327482411</v>
      </c>
      <c r="L261" s="19">
        <v>73.463151051783086</v>
      </c>
      <c r="M261" s="19">
        <v>394.01236894880685</v>
      </c>
    </row>
    <row r="262" spans="2:13" x14ac:dyDescent="0.2">
      <c r="B262" s="82" t="s">
        <v>272</v>
      </c>
      <c r="C262" s="88">
        <v>1</v>
      </c>
      <c r="D262" s="19">
        <v>252.50665912191596</v>
      </c>
      <c r="E262" s="19">
        <v>232.75590921409548</v>
      </c>
      <c r="F262" s="19">
        <v>19.750749907820477</v>
      </c>
      <c r="G262" s="19">
        <v>0.24411687131390197</v>
      </c>
      <c r="H262" s="19">
        <v>8.1059851858412681</v>
      </c>
      <c r="I262" s="19">
        <v>216.77811055983994</v>
      </c>
      <c r="J262" s="19">
        <v>248.73370786835102</v>
      </c>
      <c r="K262" s="19">
        <v>81.311994796125063</v>
      </c>
      <c r="L262" s="19">
        <v>72.48092088847531</v>
      </c>
      <c r="M262" s="19">
        <v>393.03089753971562</v>
      </c>
    </row>
    <row r="263" spans="2:13" x14ac:dyDescent="0.2">
      <c r="B263" s="82" t="s">
        <v>273</v>
      </c>
      <c r="C263" s="88">
        <v>1</v>
      </c>
      <c r="D263" s="19">
        <v>289.86053137541177</v>
      </c>
      <c r="E263" s="19">
        <v>233.73776000029497</v>
      </c>
      <c r="F263" s="19">
        <v>56.122771375116798</v>
      </c>
      <c r="G263" s="19">
        <v>0.69367064144405433</v>
      </c>
      <c r="H263" s="19">
        <v>8.1040542848367956</v>
      </c>
      <c r="I263" s="19">
        <v>217.76376736674681</v>
      </c>
      <c r="J263" s="19">
        <v>249.71175263384313</v>
      </c>
      <c r="K263" s="19">
        <v>81.311802327482411</v>
      </c>
      <c r="L263" s="19">
        <v>73.463151051783086</v>
      </c>
      <c r="M263" s="19">
        <v>394.01236894880685</v>
      </c>
    </row>
    <row r="264" spans="2:13" x14ac:dyDescent="0.2">
      <c r="B264" s="82" t="s">
        <v>274</v>
      </c>
      <c r="C264" s="88">
        <v>1</v>
      </c>
      <c r="D264" s="19">
        <v>200.91386435089427</v>
      </c>
      <c r="E264" s="19">
        <v>246.84546778471443</v>
      </c>
      <c r="F264" s="19">
        <v>-45.931603433820158</v>
      </c>
      <c r="G264" s="19">
        <v>-0.56770904279716983</v>
      </c>
      <c r="H264" s="19">
        <v>10.123008577469216</v>
      </c>
      <c r="I264" s="19">
        <v>226.89189161625288</v>
      </c>
      <c r="J264" s="19">
        <v>266.79904395317601</v>
      </c>
      <c r="K264" s="19">
        <v>81.537775322555291</v>
      </c>
      <c r="L264" s="19">
        <v>86.125440921686732</v>
      </c>
      <c r="M264" s="19">
        <v>407.56549464774213</v>
      </c>
    </row>
    <row r="265" spans="2:13" x14ac:dyDescent="0.2">
      <c r="B265" s="82" t="s">
        <v>275</v>
      </c>
      <c r="C265" s="88">
        <v>1</v>
      </c>
      <c r="D265" s="19">
        <v>135.1673761865116</v>
      </c>
      <c r="E265" s="19">
        <v>246.84546778471443</v>
      </c>
      <c r="F265" s="19">
        <v>-111.67809159820283</v>
      </c>
      <c r="G265" s="19">
        <v>-1.3803276555319965</v>
      </c>
      <c r="H265" s="19">
        <v>10.123008577469216</v>
      </c>
      <c r="I265" s="19">
        <v>226.89189161625288</v>
      </c>
      <c r="J265" s="19">
        <v>266.79904395317601</v>
      </c>
      <c r="K265" s="19">
        <v>81.537775322555291</v>
      </c>
      <c r="L265" s="19">
        <v>86.125440921686732</v>
      </c>
      <c r="M265" s="19">
        <v>407.56549464774213</v>
      </c>
    </row>
    <row r="266" spans="2:13" x14ac:dyDescent="0.2">
      <c r="B266" s="82" t="s">
        <v>276</v>
      </c>
      <c r="C266" s="88">
        <v>1</v>
      </c>
      <c r="D266" s="19">
        <v>89.823337547925831</v>
      </c>
      <c r="E266" s="19">
        <v>209.84605786830085</v>
      </c>
      <c r="F266" s="19">
        <v>-120.02272032037502</v>
      </c>
      <c r="G266" s="19">
        <v>-1.4834662535822005</v>
      </c>
      <c r="H266" s="19">
        <v>13.294416478656714</v>
      </c>
      <c r="I266" s="19">
        <v>183.64128388316945</v>
      </c>
      <c r="J266" s="19">
        <v>236.05083185343224</v>
      </c>
      <c r="K266" s="19">
        <v>81.991920403171264</v>
      </c>
      <c r="L266" s="19">
        <v>48.230860524259043</v>
      </c>
      <c r="M266" s="19">
        <v>371.46125521234262</v>
      </c>
    </row>
    <row r="267" spans="2:13" x14ac:dyDescent="0.2">
      <c r="B267" s="82" t="s">
        <v>277</v>
      </c>
      <c r="C267" s="88">
        <v>1</v>
      </c>
      <c r="D267" s="19">
        <v>171.57186238849636</v>
      </c>
      <c r="E267" s="19">
        <v>209.84605786830085</v>
      </c>
      <c r="F267" s="19">
        <v>-38.27419547980449</v>
      </c>
      <c r="G267" s="19">
        <v>-0.47306441001953914</v>
      </c>
      <c r="H267" s="19">
        <v>13.294416478656714</v>
      </c>
      <c r="I267" s="19">
        <v>183.64128388316945</v>
      </c>
      <c r="J267" s="19">
        <v>236.05083185343224</v>
      </c>
      <c r="K267" s="19">
        <v>81.991920403171264</v>
      </c>
      <c r="L267" s="19">
        <v>48.230860524259043</v>
      </c>
      <c r="M267" s="19">
        <v>371.46125521234262</v>
      </c>
    </row>
    <row r="268" spans="2:13" x14ac:dyDescent="0.2">
      <c r="B268" s="82" t="s">
        <v>278</v>
      </c>
      <c r="C268" s="88">
        <v>1</v>
      </c>
      <c r="D268" s="19">
        <v>197.55094390304976</v>
      </c>
      <c r="E268" s="19">
        <v>227.25754489385398</v>
      </c>
      <c r="F268" s="19">
        <v>-29.706600990804219</v>
      </c>
      <c r="G268" s="19">
        <v>-0.36716998215719099</v>
      </c>
      <c r="H268" s="19">
        <v>8.5476677869386588</v>
      </c>
      <c r="I268" s="19">
        <v>210.40914069226181</v>
      </c>
      <c r="J268" s="19">
        <v>244.10594909544614</v>
      </c>
      <c r="K268" s="19">
        <v>81.35721311898449</v>
      </c>
      <c r="L268" s="19">
        <v>66.893426222992986</v>
      </c>
      <c r="M268" s="19">
        <v>387.62166356471494</v>
      </c>
    </row>
    <row r="269" spans="2:13" x14ac:dyDescent="0.2">
      <c r="B269" s="82" t="s">
        <v>279</v>
      </c>
      <c r="C269" s="88">
        <v>1</v>
      </c>
      <c r="D269" s="19">
        <v>268.89447791817884</v>
      </c>
      <c r="E269" s="19">
        <v>227.25754489385398</v>
      </c>
      <c r="F269" s="19">
        <v>41.636933024324861</v>
      </c>
      <c r="G269" s="19">
        <v>0.51462743786655085</v>
      </c>
      <c r="H269" s="19">
        <v>8.5476677869386588</v>
      </c>
      <c r="I269" s="19">
        <v>210.40914069226181</v>
      </c>
      <c r="J269" s="19">
        <v>244.10594909544614</v>
      </c>
      <c r="K269" s="19">
        <v>81.35721311898449</v>
      </c>
      <c r="L269" s="19">
        <v>66.893426222992986</v>
      </c>
      <c r="M269" s="19">
        <v>387.62166356471494</v>
      </c>
    </row>
    <row r="270" spans="2:13" x14ac:dyDescent="0.2">
      <c r="B270" s="82" t="s">
        <v>280</v>
      </c>
      <c r="C270" s="88">
        <v>1</v>
      </c>
      <c r="D270" s="19">
        <v>173.2082566698104</v>
      </c>
      <c r="E270" s="19">
        <v>234.30232417916343</v>
      </c>
      <c r="F270" s="19">
        <v>-61.094067509353039</v>
      </c>
      <c r="G270" s="19">
        <v>-0.75511525819676406</v>
      </c>
      <c r="H270" s="19">
        <v>8.1137930281700523</v>
      </c>
      <c r="I270" s="19">
        <v>218.30913539899558</v>
      </c>
      <c r="J270" s="19">
        <v>250.29551295933129</v>
      </c>
      <c r="K270" s="19">
        <v>81.312773530337608</v>
      </c>
      <c r="L270" s="19">
        <v>74.025800881770209</v>
      </c>
      <c r="M270" s="19">
        <v>394.57884747655669</v>
      </c>
    </row>
    <row r="271" spans="2:13" x14ac:dyDescent="0.2">
      <c r="B271" s="82" t="s">
        <v>281</v>
      </c>
      <c r="C271" s="88">
        <v>1</v>
      </c>
      <c r="D271" s="19">
        <v>299.9339069101668</v>
      </c>
      <c r="E271" s="19">
        <v>217.29175956341618</v>
      </c>
      <c r="F271" s="19">
        <v>82.642147346750619</v>
      </c>
      <c r="G271" s="19">
        <v>1.0214469092620653</v>
      </c>
      <c r="H271" s="19">
        <v>10.837515877186853</v>
      </c>
      <c r="I271" s="19">
        <v>195.92981001279929</v>
      </c>
      <c r="J271" s="19">
        <v>238.65370911403306</v>
      </c>
      <c r="K271" s="19">
        <v>81.629561142274127</v>
      </c>
      <c r="L271" s="19">
        <v>56.390812637846921</v>
      </c>
      <c r="M271" s="19">
        <v>378.19270648898544</v>
      </c>
    </row>
    <row r="272" spans="2:13" x14ac:dyDescent="0.2">
      <c r="B272" s="82" t="s">
        <v>282</v>
      </c>
      <c r="C272" s="88">
        <v>1</v>
      </c>
      <c r="D272" s="19">
        <v>244.48261981110159</v>
      </c>
      <c r="E272" s="19">
        <v>232.75590921409548</v>
      </c>
      <c r="F272" s="19">
        <v>11.726710597006104</v>
      </c>
      <c r="G272" s="19">
        <v>0.14494071947167961</v>
      </c>
      <c r="H272" s="19">
        <v>8.1059851858412681</v>
      </c>
      <c r="I272" s="19">
        <v>216.77811055983994</v>
      </c>
      <c r="J272" s="19">
        <v>248.73370786835102</v>
      </c>
      <c r="K272" s="19">
        <v>81.311994796125063</v>
      </c>
      <c r="L272" s="19">
        <v>72.48092088847531</v>
      </c>
      <c r="M272" s="19">
        <v>393.03089753971562</v>
      </c>
    </row>
    <row r="273" spans="2:13" x14ac:dyDescent="0.2">
      <c r="B273" s="82" t="s">
        <v>283</v>
      </c>
      <c r="C273" s="88">
        <v>1</v>
      </c>
      <c r="D273" s="19">
        <v>440.97002195203333</v>
      </c>
      <c r="E273" s="19">
        <v>357.3421393988807</v>
      </c>
      <c r="F273" s="19">
        <v>83.627882553152631</v>
      </c>
      <c r="G273" s="19">
        <v>1.0336304767546363</v>
      </c>
      <c r="H273" s="19">
        <v>19.130694113648254</v>
      </c>
      <c r="I273" s="19">
        <v>319.63341286457478</v>
      </c>
      <c r="J273" s="19">
        <v>395.05086593318663</v>
      </c>
      <c r="K273" s="19">
        <v>83.137939348783277</v>
      </c>
      <c r="L273" s="19">
        <v>193.46801120964881</v>
      </c>
      <c r="M273" s="19">
        <v>521.2162675881126</v>
      </c>
    </row>
    <row r="274" spans="2:13" x14ac:dyDescent="0.2">
      <c r="B274" s="82" t="s">
        <v>284</v>
      </c>
      <c r="C274" s="88">
        <v>1</v>
      </c>
      <c r="D274" s="19">
        <v>269.93480159233297</v>
      </c>
      <c r="E274" s="19">
        <v>321.23799499603899</v>
      </c>
      <c r="F274" s="19">
        <v>-51.303193403706018</v>
      </c>
      <c r="G274" s="19">
        <v>-0.63410124276677471</v>
      </c>
      <c r="H274" s="19">
        <v>13.333905495070676</v>
      </c>
      <c r="I274" s="19">
        <v>294.95538376610006</v>
      </c>
      <c r="J274" s="19">
        <v>347.52060622597793</v>
      </c>
      <c r="K274" s="19">
        <v>81.998332529652501</v>
      </c>
      <c r="L274" s="19">
        <v>159.61015863730447</v>
      </c>
      <c r="M274" s="19">
        <v>482.86583135477349</v>
      </c>
    </row>
    <row r="275" spans="2:13" x14ac:dyDescent="0.2">
      <c r="B275" s="82" t="s">
        <v>285</v>
      </c>
      <c r="C275" s="88">
        <v>1</v>
      </c>
      <c r="D275" s="19">
        <v>334.96321778716339</v>
      </c>
      <c r="E275" s="19">
        <v>313.02481329267812</v>
      </c>
      <c r="F275" s="19">
        <v>21.938404494485269</v>
      </c>
      <c r="G275" s="19">
        <v>0.27115601644533099</v>
      </c>
      <c r="H275" s="19">
        <v>13.130102084105932</v>
      </c>
      <c r="I275" s="19">
        <v>287.14392126044174</v>
      </c>
      <c r="J275" s="19">
        <v>338.90570532491449</v>
      </c>
      <c r="K275" s="19">
        <v>81.965438342212479</v>
      </c>
      <c r="L275" s="19">
        <v>151.46181503711827</v>
      </c>
      <c r="M275" s="19">
        <v>474.58781154823794</v>
      </c>
    </row>
    <row r="276" spans="2:13" x14ac:dyDescent="0.2">
      <c r="B276" s="82" t="s">
        <v>286</v>
      </c>
      <c r="C276" s="88">
        <v>1</v>
      </c>
      <c r="D276" s="19">
        <v>357.7484603303962</v>
      </c>
      <c r="E276" s="19">
        <v>313.02481329267812</v>
      </c>
      <c r="F276" s="19">
        <v>44.723647037718081</v>
      </c>
      <c r="G276" s="19">
        <v>0.5527788483753725</v>
      </c>
      <c r="H276" s="19">
        <v>13.130102084105932</v>
      </c>
      <c r="I276" s="19">
        <v>287.14392126044174</v>
      </c>
      <c r="J276" s="19">
        <v>338.90570532491449</v>
      </c>
      <c r="K276" s="19">
        <v>81.965438342212479</v>
      </c>
      <c r="L276" s="19">
        <v>151.46181503711827</v>
      </c>
      <c r="M276" s="19">
        <v>474.58781154823794</v>
      </c>
    </row>
    <row r="277" spans="2:13" x14ac:dyDescent="0.2">
      <c r="B277" s="82" t="s">
        <v>287</v>
      </c>
      <c r="C277" s="88">
        <v>1</v>
      </c>
      <c r="D277" s="19">
        <v>230.50294470959292</v>
      </c>
      <c r="E277" s="19">
        <v>274.84554604400103</v>
      </c>
      <c r="F277" s="19">
        <v>-44.342601334408101</v>
      </c>
      <c r="G277" s="19">
        <v>-0.54806916973766129</v>
      </c>
      <c r="H277" s="19">
        <v>22.455952136173323</v>
      </c>
      <c r="I277" s="19">
        <v>230.58236598686409</v>
      </c>
      <c r="J277" s="19">
        <v>319.10872610113796</v>
      </c>
      <c r="K277" s="19">
        <v>83.965488673824197</v>
      </c>
      <c r="L277" s="19">
        <v>109.34022606391014</v>
      </c>
      <c r="M277" s="19">
        <v>440.35086602409194</v>
      </c>
    </row>
    <row r="278" spans="2:13" x14ac:dyDescent="0.2">
      <c r="B278" s="82" t="s">
        <v>288</v>
      </c>
      <c r="C278" s="88">
        <v>1</v>
      </c>
      <c r="D278" s="19">
        <v>363.78535420602554</v>
      </c>
      <c r="E278" s="19">
        <v>225.88295381379359</v>
      </c>
      <c r="F278" s="19">
        <v>137.90240039223195</v>
      </c>
      <c r="G278" s="19">
        <v>1.7044569288530662</v>
      </c>
      <c r="H278" s="19">
        <v>8.7638697026018182</v>
      </c>
      <c r="I278" s="19">
        <v>208.60839158230962</v>
      </c>
      <c r="J278" s="19">
        <v>243.15751604527756</v>
      </c>
      <c r="K278" s="19">
        <v>81.380212054627705</v>
      </c>
      <c r="L278" s="19">
        <v>65.47350168197201</v>
      </c>
      <c r="M278" s="19">
        <v>386.2924059456152</v>
      </c>
    </row>
    <row r="279" spans="2:13" x14ac:dyDescent="0.2">
      <c r="B279" s="82" t="s">
        <v>289</v>
      </c>
      <c r="C279" s="88">
        <v>1</v>
      </c>
      <c r="D279" s="19">
        <v>268.40864887242094</v>
      </c>
      <c r="E279" s="19">
        <v>212.13704301318973</v>
      </c>
      <c r="F279" s="19">
        <v>56.271605859231215</v>
      </c>
      <c r="G279" s="19">
        <v>0.69551021760066623</v>
      </c>
      <c r="H279" s="19">
        <v>12.494745141652547</v>
      </c>
      <c r="I279" s="19">
        <v>187.50851020285711</v>
      </c>
      <c r="J279" s="19">
        <v>236.76557582352234</v>
      </c>
      <c r="K279" s="19">
        <v>81.866062309401698</v>
      </c>
      <c r="L279" s="19">
        <v>50.769925974645048</v>
      </c>
      <c r="M279" s="19">
        <v>373.5041600517344</v>
      </c>
    </row>
    <row r="280" spans="2:13" x14ac:dyDescent="0.2">
      <c r="B280" s="82" t="s">
        <v>290</v>
      </c>
      <c r="C280" s="88">
        <v>1</v>
      </c>
      <c r="D280" s="19">
        <v>211.23872621363978</v>
      </c>
      <c r="E280" s="19">
        <v>225.88295381379359</v>
      </c>
      <c r="F280" s="19">
        <v>-14.644227600153812</v>
      </c>
      <c r="G280" s="19">
        <v>-0.18100087547271945</v>
      </c>
      <c r="H280" s="19">
        <v>8.7638697026018182</v>
      </c>
      <c r="I280" s="19">
        <v>208.60839158230962</v>
      </c>
      <c r="J280" s="19">
        <v>243.15751604527756</v>
      </c>
      <c r="K280" s="19">
        <v>81.380212054627705</v>
      </c>
      <c r="L280" s="19">
        <v>65.47350168197201</v>
      </c>
      <c r="M280" s="19">
        <v>386.2924059456152</v>
      </c>
    </row>
    <row r="281" spans="2:13" x14ac:dyDescent="0.2">
      <c r="B281" s="82" t="s">
        <v>291</v>
      </c>
      <c r="C281" s="88">
        <v>1</v>
      </c>
      <c r="D281" s="19">
        <v>223.0831529572697</v>
      </c>
      <c r="E281" s="19">
        <v>212.13704301318973</v>
      </c>
      <c r="F281" s="19">
        <v>10.946109944079979</v>
      </c>
      <c r="G281" s="19">
        <v>0.13529259015875353</v>
      </c>
      <c r="H281" s="19">
        <v>12.494745141652547</v>
      </c>
      <c r="I281" s="19">
        <v>187.50851020285711</v>
      </c>
      <c r="J281" s="19">
        <v>236.76557582352234</v>
      </c>
      <c r="K281" s="19">
        <v>81.866062309401698</v>
      </c>
      <c r="L281" s="19">
        <v>50.769925974645048</v>
      </c>
      <c r="M281" s="19">
        <v>373.5041600517344</v>
      </c>
    </row>
    <row r="282" spans="2:13" x14ac:dyDescent="0.2">
      <c r="B282" s="82" t="s">
        <v>292</v>
      </c>
      <c r="C282" s="88">
        <v>1</v>
      </c>
      <c r="D282" s="19">
        <v>351.97074735656679</v>
      </c>
      <c r="E282" s="19">
        <v>194.95465451243493</v>
      </c>
      <c r="F282" s="19">
        <v>157.01609284413186</v>
      </c>
      <c r="G282" s="19">
        <v>1.9406998473442987</v>
      </c>
      <c r="H282" s="19">
        <v>19.035584634679555</v>
      </c>
      <c r="I282" s="19">
        <v>157.43339934283463</v>
      </c>
      <c r="J282" s="19">
        <v>232.47590968203522</v>
      </c>
      <c r="K282" s="19">
        <v>83.116105444589024</v>
      </c>
      <c r="L282" s="19">
        <v>31.123563377559037</v>
      </c>
      <c r="M282" s="19">
        <v>358.78574564731082</v>
      </c>
    </row>
    <row r="283" spans="2:13" x14ac:dyDescent="0.2">
      <c r="B283" s="82" t="s">
        <v>293</v>
      </c>
      <c r="C283" s="88">
        <v>1</v>
      </c>
      <c r="D283" s="19">
        <v>168.5650474293837</v>
      </c>
      <c r="E283" s="19">
        <v>176.39767493161972</v>
      </c>
      <c r="F283" s="19">
        <v>-7.8326275022360221</v>
      </c>
      <c r="G283" s="19">
        <v>-9.681032512370466E-2</v>
      </c>
      <c r="H283" s="19">
        <v>26.809317358339801</v>
      </c>
      <c r="I283" s="19">
        <v>123.55352767635492</v>
      </c>
      <c r="J283" s="19">
        <v>229.24182218688452</v>
      </c>
      <c r="K283" s="19">
        <v>85.23305109587578</v>
      </c>
      <c r="L283" s="19">
        <v>8.3938483916332416</v>
      </c>
      <c r="M283" s="19">
        <v>344.4015014716062</v>
      </c>
    </row>
    <row r="284" spans="2:13" x14ac:dyDescent="0.2">
      <c r="B284" s="82" t="s">
        <v>294</v>
      </c>
      <c r="C284" s="88">
        <v>1</v>
      </c>
      <c r="D284" s="19">
        <v>241.95493277686541</v>
      </c>
      <c r="E284" s="19">
        <v>164.02635521107626</v>
      </c>
      <c r="F284" s="19">
        <v>77.928577565789141</v>
      </c>
      <c r="G284" s="19">
        <v>0.96318775895038733</v>
      </c>
      <c r="H284" s="19">
        <v>32.147120074293163</v>
      </c>
      <c r="I284" s="19">
        <v>100.66080493121541</v>
      </c>
      <c r="J284" s="19">
        <v>227.39190549093712</v>
      </c>
      <c r="K284" s="19">
        <v>87.059582074364542</v>
      </c>
      <c r="L284" s="19">
        <v>-7.5777671030783154</v>
      </c>
      <c r="M284" s="19">
        <v>335.63047752523084</v>
      </c>
    </row>
    <row r="285" spans="2:13" x14ac:dyDescent="0.2">
      <c r="B285" s="82" t="s">
        <v>295</v>
      </c>
      <c r="C285" s="88">
        <v>1</v>
      </c>
      <c r="D285" s="19">
        <v>184.85808826771864</v>
      </c>
      <c r="E285" s="19">
        <v>184.64522141198205</v>
      </c>
      <c r="F285" s="19">
        <v>0.2128668557365927</v>
      </c>
      <c r="G285" s="19">
        <v>2.6310084969618794E-3</v>
      </c>
      <c r="H285" s="19">
        <v>23.306882877168018</v>
      </c>
      <c r="I285" s="19">
        <v>138.70476219177957</v>
      </c>
      <c r="J285" s="19">
        <v>230.58568063218453</v>
      </c>
      <c r="K285" s="19">
        <v>84.197056310431776</v>
      </c>
      <c r="L285" s="19">
        <v>18.683455856463695</v>
      </c>
      <c r="M285" s="19">
        <v>350.6069869675004</v>
      </c>
    </row>
    <row r="286" spans="2:13" x14ac:dyDescent="0.2">
      <c r="B286" s="82" t="s">
        <v>296</v>
      </c>
      <c r="C286" s="88">
        <v>1</v>
      </c>
      <c r="D286" s="19">
        <v>200.07702230282163</v>
      </c>
      <c r="E286" s="19">
        <v>217.8931431609426</v>
      </c>
      <c r="F286" s="19">
        <v>-17.816120858120968</v>
      </c>
      <c r="G286" s="19">
        <v>-0.22020509110455255</v>
      </c>
      <c r="H286" s="19">
        <v>10.660122187469874</v>
      </c>
      <c r="I286" s="19">
        <v>196.8808563091651</v>
      </c>
      <c r="J286" s="19">
        <v>238.9054300127201</v>
      </c>
      <c r="K286" s="19">
        <v>81.60619894924514</v>
      </c>
      <c r="L286" s="19">
        <v>57.038245717056441</v>
      </c>
      <c r="M286" s="19">
        <v>378.74804060482876</v>
      </c>
    </row>
    <row r="287" spans="2:13" x14ac:dyDescent="0.2">
      <c r="B287" s="82" t="s">
        <v>297</v>
      </c>
      <c r="C287" s="88">
        <v>1</v>
      </c>
      <c r="D287" s="19">
        <v>181.75129023351653</v>
      </c>
      <c r="E287" s="19">
        <v>217.8931431609426</v>
      </c>
      <c r="F287" s="19">
        <v>-36.141852927426072</v>
      </c>
      <c r="G287" s="19">
        <v>-0.44670891491755282</v>
      </c>
      <c r="H287" s="19">
        <v>10.660122187469874</v>
      </c>
      <c r="I287" s="19">
        <v>196.8808563091651</v>
      </c>
      <c r="J287" s="19">
        <v>238.9054300127201</v>
      </c>
      <c r="K287" s="19">
        <v>81.60619894924514</v>
      </c>
      <c r="L287" s="19">
        <v>57.038245717056441</v>
      </c>
      <c r="M287" s="19">
        <v>378.74804060482876</v>
      </c>
    </row>
    <row r="288" spans="2:13" x14ac:dyDescent="0.2">
      <c r="B288" s="82" t="s">
        <v>298</v>
      </c>
      <c r="C288" s="88">
        <v>1</v>
      </c>
      <c r="D288" s="19">
        <v>154.70125058617577</v>
      </c>
      <c r="E288" s="19">
        <v>214.10074455122387</v>
      </c>
      <c r="F288" s="19">
        <v>-59.399493965048094</v>
      </c>
      <c r="G288" s="19">
        <v>-0.73417053489371453</v>
      </c>
      <c r="H288" s="19">
        <v>11.837467152037762</v>
      </c>
      <c r="I288" s="19">
        <v>190.76777978563459</v>
      </c>
      <c r="J288" s="19">
        <v>237.43370931681315</v>
      </c>
      <c r="K288" s="19">
        <v>81.768325961019684</v>
      </c>
      <c r="L288" s="19">
        <v>52.926276729257779</v>
      </c>
      <c r="M288" s="19">
        <v>375.27521237318996</v>
      </c>
    </row>
    <row r="289" spans="2:13" x14ac:dyDescent="0.2">
      <c r="B289" s="82" t="s">
        <v>299</v>
      </c>
      <c r="C289" s="88">
        <v>1</v>
      </c>
      <c r="D289" s="19">
        <v>120.08165652683778</v>
      </c>
      <c r="E289" s="19">
        <v>238.25427353433702</v>
      </c>
      <c r="F289" s="19">
        <v>-118.17261700749924</v>
      </c>
      <c r="G289" s="19">
        <v>-1.4605992012193993</v>
      </c>
      <c r="H289" s="19">
        <v>8.3985833023805583</v>
      </c>
      <c r="I289" s="19">
        <v>221.69973143860011</v>
      </c>
      <c r="J289" s="19">
        <v>254.80881563007392</v>
      </c>
      <c r="K289" s="19">
        <v>81.341684906196875</v>
      </c>
      <c r="L289" s="19">
        <v>77.920762698513073</v>
      </c>
      <c r="M289" s="19">
        <v>398.58778437016099</v>
      </c>
    </row>
    <row r="290" spans="2:13" x14ac:dyDescent="0.2">
      <c r="B290" s="82" t="s">
        <v>300</v>
      </c>
      <c r="C290" s="88">
        <v>1</v>
      </c>
      <c r="D290" s="19">
        <v>284.8292030196755</v>
      </c>
      <c r="E290" s="19">
        <v>250.7505560928368</v>
      </c>
      <c r="F290" s="19">
        <v>34.078646926838701</v>
      </c>
      <c r="G290" s="19">
        <v>0.42120793920320648</v>
      </c>
      <c r="H290" s="19">
        <v>11.261756917421069</v>
      </c>
      <c r="I290" s="19">
        <v>228.5523802518519</v>
      </c>
      <c r="J290" s="19">
        <v>272.9487319338217</v>
      </c>
      <c r="K290" s="19">
        <v>81.686967569858254</v>
      </c>
      <c r="L290" s="19">
        <v>89.736454711594291</v>
      </c>
      <c r="M290" s="19">
        <v>411.76465747407929</v>
      </c>
    </row>
    <row r="291" spans="2:13" x14ac:dyDescent="0.2">
      <c r="B291" s="82" t="s">
        <v>301</v>
      </c>
      <c r="C291" s="88">
        <v>1</v>
      </c>
      <c r="D291" s="19">
        <v>248.17471444662888</v>
      </c>
      <c r="E291" s="19">
        <v>250.7505560928368</v>
      </c>
      <c r="F291" s="19">
        <v>-2.5758416462079197</v>
      </c>
      <c r="G291" s="19">
        <v>-3.1837090065291486E-2</v>
      </c>
      <c r="H291" s="19">
        <v>11.261756917421069</v>
      </c>
      <c r="I291" s="19">
        <v>228.5523802518519</v>
      </c>
      <c r="J291" s="19">
        <v>272.9487319338217</v>
      </c>
      <c r="K291" s="19">
        <v>81.686967569858254</v>
      </c>
      <c r="L291" s="19">
        <v>89.736454711594291</v>
      </c>
      <c r="M291" s="19">
        <v>411.76465747407929</v>
      </c>
    </row>
    <row r="292" spans="2:13" x14ac:dyDescent="0.2">
      <c r="B292" s="82" t="s">
        <v>302</v>
      </c>
      <c r="C292" s="88">
        <v>1</v>
      </c>
      <c r="D292" s="19">
        <v>278.14696766500168</v>
      </c>
      <c r="E292" s="19">
        <v>246.36436090669329</v>
      </c>
      <c r="F292" s="19">
        <v>31.78260675830839</v>
      </c>
      <c r="G292" s="19">
        <v>0.39282916143686314</v>
      </c>
      <c r="H292" s="19">
        <v>9.9950192795161978</v>
      </c>
      <c r="I292" s="19">
        <v>226.66306588428722</v>
      </c>
      <c r="J292" s="19">
        <v>266.06565592909936</v>
      </c>
      <c r="K292" s="19">
        <v>81.521984226893622</v>
      </c>
      <c r="L292" s="19">
        <v>85.675460050095126</v>
      </c>
      <c r="M292" s="19">
        <v>407.05326176329146</v>
      </c>
    </row>
    <row r="293" spans="2:13" x14ac:dyDescent="0.2">
      <c r="B293" s="82" t="s">
        <v>303</v>
      </c>
      <c r="C293" s="88">
        <v>1</v>
      </c>
      <c r="D293" s="19">
        <v>275.66126852782827</v>
      </c>
      <c r="E293" s="19">
        <v>238.25427353433702</v>
      </c>
      <c r="F293" s="19">
        <v>37.406994993491253</v>
      </c>
      <c r="G293" s="19">
        <v>0.46234591727831625</v>
      </c>
      <c r="H293" s="19">
        <v>8.3985833023805583</v>
      </c>
      <c r="I293" s="19">
        <v>221.69973143860011</v>
      </c>
      <c r="J293" s="19">
        <v>254.80881563007392</v>
      </c>
      <c r="K293" s="19">
        <v>81.341684906196875</v>
      </c>
      <c r="L293" s="19">
        <v>77.920762698513073</v>
      </c>
      <c r="M293" s="19">
        <v>398.58778437016099</v>
      </c>
    </row>
    <row r="294" spans="2:13" x14ac:dyDescent="0.2">
      <c r="B294" s="82" t="s">
        <v>304</v>
      </c>
      <c r="C294" s="88">
        <v>1</v>
      </c>
      <c r="D294" s="19">
        <v>325.03973275525487</v>
      </c>
      <c r="E294" s="19">
        <v>376.58641451972608</v>
      </c>
      <c r="F294" s="19">
        <v>-51.546681764471202</v>
      </c>
      <c r="G294" s="19">
        <v>-0.63711072934874047</v>
      </c>
      <c r="H294" s="19">
        <v>20.684487708924323</v>
      </c>
      <c r="I294" s="19">
        <v>335.81498793768793</v>
      </c>
      <c r="J294" s="19">
        <v>417.35784110176422</v>
      </c>
      <c r="K294" s="19">
        <v>83.509170356749649</v>
      </c>
      <c r="L294" s="19">
        <v>211.98054871149833</v>
      </c>
      <c r="M294" s="19">
        <v>541.19228032795377</v>
      </c>
    </row>
    <row r="295" spans="2:13" x14ac:dyDescent="0.2">
      <c r="B295" s="82" t="s">
        <v>305</v>
      </c>
      <c r="C295" s="88">
        <v>1</v>
      </c>
      <c r="D295" s="19">
        <v>336.94447229060336</v>
      </c>
      <c r="E295" s="19">
        <v>318.14516506590309</v>
      </c>
      <c r="F295" s="19">
        <v>18.799307224700271</v>
      </c>
      <c r="G295" s="19">
        <v>0.232357155246319</v>
      </c>
      <c r="H295" s="19">
        <v>13.136614788628766</v>
      </c>
      <c r="I295" s="19">
        <v>292.25143576846392</v>
      </c>
      <c r="J295" s="19">
        <v>344.03889436334225</v>
      </c>
      <c r="K295" s="19">
        <v>81.966481869095816</v>
      </c>
      <c r="L295" s="19">
        <v>156.58010990275582</v>
      </c>
      <c r="M295" s="19">
        <v>479.71022022905038</v>
      </c>
    </row>
    <row r="296" spans="2:13" x14ac:dyDescent="0.2">
      <c r="B296" s="82" t="s">
        <v>306</v>
      </c>
      <c r="C296" s="88">
        <v>1</v>
      </c>
      <c r="D296" s="19">
        <v>304.84372440863598</v>
      </c>
      <c r="E296" s="19">
        <v>311.88313904215352</v>
      </c>
      <c r="F296" s="19">
        <v>-7.0394146335175378</v>
      </c>
      <c r="G296" s="19">
        <v>-8.7006310354583963E-2</v>
      </c>
      <c r="H296" s="19">
        <v>13.18340466394244</v>
      </c>
      <c r="I296" s="19">
        <v>285.89718169473895</v>
      </c>
      <c r="J296" s="19">
        <v>337.86909638956809</v>
      </c>
      <c r="K296" s="19">
        <v>81.973993805506694</v>
      </c>
      <c r="L296" s="19">
        <v>150.30327701657993</v>
      </c>
      <c r="M296" s="19">
        <v>473.46300106772708</v>
      </c>
    </row>
    <row r="297" spans="2:13" x14ac:dyDescent="0.2">
      <c r="B297" s="82" t="s">
        <v>307</v>
      </c>
      <c r="C297" s="88">
        <v>1</v>
      </c>
      <c r="D297" s="19">
        <v>257.52693757002027</v>
      </c>
      <c r="E297" s="19">
        <v>318.48881283591822</v>
      </c>
      <c r="F297" s="19">
        <v>-60.961875265897959</v>
      </c>
      <c r="G297" s="19">
        <v>-0.75348137811449734</v>
      </c>
      <c r="H297" s="19">
        <v>13.15144575174652</v>
      </c>
      <c r="I297" s="19">
        <v>292.56585006011568</v>
      </c>
      <c r="J297" s="19">
        <v>344.41177561172077</v>
      </c>
      <c r="K297" s="19">
        <v>81.968860107074349</v>
      </c>
      <c r="L297" s="19">
        <v>156.91906990111809</v>
      </c>
      <c r="M297" s="19">
        <v>480.05855577071839</v>
      </c>
    </row>
    <row r="298" spans="2:13" x14ac:dyDescent="0.2">
      <c r="B298" s="82" t="s">
        <v>308</v>
      </c>
      <c r="C298" s="88">
        <v>1</v>
      </c>
      <c r="D298" s="19">
        <v>280.49607322898152</v>
      </c>
      <c r="E298" s="19">
        <v>238.72678921810777</v>
      </c>
      <c r="F298" s="19">
        <v>41.769284010873747</v>
      </c>
      <c r="G298" s="19">
        <v>0.5162632799941872</v>
      </c>
      <c r="H298" s="19">
        <v>8.456936354244494</v>
      </c>
      <c r="I298" s="19">
        <v>222.05722676492292</v>
      </c>
      <c r="J298" s="19">
        <v>255.39635167129262</v>
      </c>
      <c r="K298" s="19">
        <v>81.347730603820381</v>
      </c>
      <c r="L298" s="19">
        <v>78.381361639637703</v>
      </c>
      <c r="M298" s="19">
        <v>399.07221679657783</v>
      </c>
    </row>
    <row r="299" spans="2:13" x14ac:dyDescent="0.2">
      <c r="B299" s="82" t="s">
        <v>309</v>
      </c>
      <c r="C299" s="88">
        <v>1</v>
      </c>
      <c r="D299" s="19">
        <v>234.36817392164625</v>
      </c>
      <c r="E299" s="19">
        <v>232.26498383817815</v>
      </c>
      <c r="F299" s="19">
        <v>2.1031900834680926</v>
      </c>
      <c r="G299" s="19">
        <v>2.5995174125077673E-2</v>
      </c>
      <c r="H299" s="19">
        <v>8.1159319213378183</v>
      </c>
      <c r="I299" s="19">
        <v>216.26757906160839</v>
      </c>
      <c r="J299" s="19">
        <v>248.26238861474792</v>
      </c>
      <c r="K299" s="19">
        <v>81.312986987588786</v>
      </c>
      <c r="L299" s="19">
        <v>71.988039792794098</v>
      </c>
      <c r="M299" s="19">
        <v>392.54192788356221</v>
      </c>
    </row>
    <row r="300" spans="2:13" x14ac:dyDescent="0.2">
      <c r="B300" s="82" t="s">
        <v>310</v>
      </c>
      <c r="C300" s="88">
        <v>1</v>
      </c>
      <c r="D300" s="19">
        <v>240.35825174778387</v>
      </c>
      <c r="E300" s="19">
        <v>233.0422823443198</v>
      </c>
      <c r="F300" s="19">
        <v>7.3159694034640665</v>
      </c>
      <c r="G300" s="19">
        <v>9.0424493740094342E-2</v>
      </c>
      <c r="H300" s="19">
        <v>8.1029457794876869</v>
      </c>
      <c r="I300" s="19">
        <v>217.07047469814444</v>
      </c>
      <c r="J300" s="19">
        <v>249.01408999049517</v>
      </c>
      <c r="K300" s="19">
        <v>81.311691854230347</v>
      </c>
      <c r="L300" s="19">
        <v>72.767891150878739</v>
      </c>
      <c r="M300" s="19">
        <v>393.31667353776083</v>
      </c>
    </row>
    <row r="301" spans="2:13" x14ac:dyDescent="0.2">
      <c r="B301" s="82" t="s">
        <v>311</v>
      </c>
      <c r="C301" s="88">
        <v>1</v>
      </c>
      <c r="D301" s="19">
        <v>212.82588288712984</v>
      </c>
      <c r="E301" s="19">
        <v>241.88712139860084</v>
      </c>
      <c r="F301" s="19">
        <v>-29.061238511471004</v>
      </c>
      <c r="G301" s="19">
        <v>-0.35919338025328928</v>
      </c>
      <c r="H301" s="19">
        <v>8.9672670358724638</v>
      </c>
      <c r="I301" s="19">
        <v>224.2116403937286</v>
      </c>
      <c r="J301" s="19">
        <v>259.56260240347308</v>
      </c>
      <c r="K301" s="19">
        <v>81.402367164503488</v>
      </c>
      <c r="L301" s="19">
        <v>81.433999080288373</v>
      </c>
      <c r="M301" s="19">
        <v>402.34024371691328</v>
      </c>
    </row>
    <row r="302" spans="2:13" x14ac:dyDescent="0.2">
      <c r="B302" s="82" t="s">
        <v>312</v>
      </c>
      <c r="C302" s="88">
        <v>1</v>
      </c>
      <c r="D302" s="19">
        <v>213.59333551683733</v>
      </c>
      <c r="E302" s="19">
        <v>243.26171247866122</v>
      </c>
      <c r="F302" s="19">
        <v>-29.668376961823895</v>
      </c>
      <c r="G302" s="19">
        <v>-0.36669753779901532</v>
      </c>
      <c r="H302" s="19">
        <v>9.2485530452734857</v>
      </c>
      <c r="I302" s="19">
        <v>225.03178545403574</v>
      </c>
      <c r="J302" s="19">
        <v>261.49163950328671</v>
      </c>
      <c r="K302" s="19">
        <v>81.43383348045964</v>
      </c>
      <c r="L302" s="19">
        <v>82.746566550730421</v>
      </c>
      <c r="M302" s="19">
        <v>403.77685840659205</v>
      </c>
    </row>
    <row r="303" spans="2:13" x14ac:dyDescent="0.2">
      <c r="B303" s="82" t="s">
        <v>313</v>
      </c>
      <c r="C303" s="88">
        <v>1</v>
      </c>
      <c r="D303" s="19">
        <v>202.78247809055952</v>
      </c>
      <c r="E303" s="19">
        <v>257.70473731719147</v>
      </c>
      <c r="F303" s="19">
        <v>-54.922259226631951</v>
      </c>
      <c r="G303" s="19">
        <v>-0.67883245701914752</v>
      </c>
      <c r="H303" s="19">
        <v>13.616584745959182</v>
      </c>
      <c r="I303" s="19">
        <v>230.86493383351862</v>
      </c>
      <c r="J303" s="19">
        <v>284.5445408008643</v>
      </c>
      <c r="K303" s="19">
        <v>82.044773642419656</v>
      </c>
      <c r="L303" s="19">
        <v>95.98536035826325</v>
      </c>
      <c r="M303" s="19">
        <v>419.42411427611967</v>
      </c>
    </row>
    <row r="304" spans="2:13" x14ac:dyDescent="0.2">
      <c r="B304" s="82" t="s">
        <v>314</v>
      </c>
      <c r="C304" s="88">
        <v>1</v>
      </c>
      <c r="D304" s="19">
        <v>172.89299098579787</v>
      </c>
      <c r="E304" s="19">
        <v>250.96924102489558</v>
      </c>
      <c r="F304" s="19">
        <v>-78.076250039097715</v>
      </c>
      <c r="G304" s="19">
        <v>-0.96501297279449572</v>
      </c>
      <c r="H304" s="19">
        <v>11.330163605088652</v>
      </c>
      <c r="I304" s="19">
        <v>228.63622799174971</v>
      </c>
      <c r="J304" s="19">
        <v>273.30225405804146</v>
      </c>
      <c r="K304" s="19">
        <v>81.696426538803195</v>
      </c>
      <c r="L304" s="19">
        <v>89.936494963479817</v>
      </c>
      <c r="M304" s="19">
        <v>412.00198708631137</v>
      </c>
    </row>
    <row r="305" spans="2:13" x14ac:dyDescent="0.2">
      <c r="B305" s="82" t="s">
        <v>315</v>
      </c>
      <c r="C305" s="88">
        <v>1</v>
      </c>
      <c r="D305" s="19">
        <v>270.36572840572046</v>
      </c>
      <c r="E305" s="19">
        <v>252.22928285973919</v>
      </c>
      <c r="F305" s="19">
        <v>18.136445545981275</v>
      </c>
      <c r="G305" s="19">
        <v>0.22416426536223971</v>
      </c>
      <c r="H305" s="19">
        <v>11.732551495729604</v>
      </c>
      <c r="I305" s="19">
        <v>229.10311852540394</v>
      </c>
      <c r="J305" s="19">
        <v>275.35544719407443</v>
      </c>
      <c r="K305" s="19">
        <v>81.753203402019295</v>
      </c>
      <c r="L305" s="19">
        <v>91.084623284063412</v>
      </c>
      <c r="M305" s="19">
        <v>413.37394243541496</v>
      </c>
    </row>
    <row r="306" spans="2:13" x14ac:dyDescent="0.2">
      <c r="B306" s="82" t="s">
        <v>316</v>
      </c>
      <c r="C306" s="88">
        <v>1</v>
      </c>
      <c r="D306" s="19">
        <v>280.23676981467042</v>
      </c>
      <c r="E306" s="19">
        <v>240.6598079244427</v>
      </c>
      <c r="F306" s="19">
        <v>39.576961890227722</v>
      </c>
      <c r="G306" s="19">
        <v>0.48916644470934278</v>
      </c>
      <c r="H306" s="19">
        <v>8.7453152156213445</v>
      </c>
      <c r="I306" s="19">
        <v>223.4218186511261</v>
      </c>
      <c r="J306" s="19">
        <v>257.8977971977593</v>
      </c>
      <c r="K306" s="19">
        <v>81.378216004730476</v>
      </c>
      <c r="L306" s="19">
        <v>80.254290229044415</v>
      </c>
      <c r="M306" s="19">
        <v>401.06532561984102</v>
      </c>
    </row>
    <row r="307" spans="2:13" x14ac:dyDescent="0.2">
      <c r="B307" s="82" t="s">
        <v>317</v>
      </c>
      <c r="C307" s="88">
        <v>1</v>
      </c>
      <c r="D307" s="19">
        <v>350.55099080856598</v>
      </c>
      <c r="E307" s="19">
        <v>376.62077929672762</v>
      </c>
      <c r="F307" s="19">
        <v>-26.069788488161635</v>
      </c>
      <c r="G307" s="19">
        <v>-0.32221942109779267</v>
      </c>
      <c r="H307" s="19">
        <v>20.690384574642522</v>
      </c>
      <c r="I307" s="19">
        <v>335.83772933628745</v>
      </c>
      <c r="J307" s="19">
        <v>417.40382925716779</v>
      </c>
      <c r="K307" s="19">
        <v>83.510631153994979</v>
      </c>
      <c r="L307" s="19">
        <v>212.01203409460445</v>
      </c>
      <c r="M307" s="19">
        <v>541.22952449885076</v>
      </c>
    </row>
    <row r="308" spans="2:13" x14ac:dyDescent="0.2">
      <c r="B308" s="82" t="s">
        <v>318</v>
      </c>
      <c r="C308" s="88">
        <v>1</v>
      </c>
      <c r="D308" s="19">
        <v>351.30307609863956</v>
      </c>
      <c r="E308" s="19">
        <v>353.36906149245044</v>
      </c>
      <c r="F308" s="19">
        <v>-2.0659853938108768</v>
      </c>
      <c r="G308" s="19">
        <v>-2.5535328677197842E-2</v>
      </c>
      <c r="H308" s="19">
        <v>21.450565502089315</v>
      </c>
      <c r="I308" s="19">
        <v>311.08761034805968</v>
      </c>
      <c r="J308" s="19">
        <v>395.6505126368412</v>
      </c>
      <c r="K308" s="19">
        <v>83.702211812182213</v>
      </c>
      <c r="L308" s="19">
        <v>188.38268949822404</v>
      </c>
      <c r="M308" s="19">
        <v>518.35543348667682</v>
      </c>
    </row>
    <row r="309" spans="2:13" x14ac:dyDescent="0.2">
      <c r="B309" s="82" t="s">
        <v>319</v>
      </c>
      <c r="C309" s="88">
        <v>1</v>
      </c>
      <c r="D309" s="19">
        <v>313.2871856579099</v>
      </c>
      <c r="E309" s="19">
        <v>348.66108704324364</v>
      </c>
      <c r="F309" s="19">
        <v>-35.373901385333738</v>
      </c>
      <c r="G309" s="19">
        <v>-0.43721712707905475</v>
      </c>
      <c r="H309" s="19">
        <v>19.81767196990857</v>
      </c>
      <c r="I309" s="19">
        <v>309.59825072269831</v>
      </c>
      <c r="J309" s="19">
        <v>387.72392336378897</v>
      </c>
      <c r="K309" s="19">
        <v>83.298701215558523</v>
      </c>
      <c r="L309" s="19">
        <v>184.47007932860822</v>
      </c>
      <c r="M309" s="19">
        <v>512.85209475787906</v>
      </c>
    </row>
    <row r="310" spans="2:13" x14ac:dyDescent="0.2">
      <c r="B310" s="82" t="s">
        <v>320</v>
      </c>
      <c r="C310" s="88">
        <v>1</v>
      </c>
      <c r="D310" s="19">
        <v>206.85485160026474</v>
      </c>
      <c r="E310" s="19">
        <v>214.10074455122387</v>
      </c>
      <c r="F310" s="19">
        <v>-7.2458929509591314</v>
      </c>
      <c r="G310" s="19">
        <v>-8.9558357293725369E-2</v>
      </c>
      <c r="H310" s="19">
        <v>11.837467152037762</v>
      </c>
      <c r="I310" s="19">
        <v>190.76777978563459</v>
      </c>
      <c r="J310" s="19">
        <v>237.43370931681315</v>
      </c>
      <c r="K310" s="19">
        <v>81.768325961019684</v>
      </c>
      <c r="L310" s="19">
        <v>52.926276729257779</v>
      </c>
      <c r="M310" s="19">
        <v>375.27521237318996</v>
      </c>
    </row>
    <row r="311" spans="2:13" x14ac:dyDescent="0.2">
      <c r="B311" s="82" t="s">
        <v>321</v>
      </c>
      <c r="C311" s="88">
        <v>1</v>
      </c>
      <c r="D311" s="19">
        <v>142.74466259605006</v>
      </c>
      <c r="E311" s="19">
        <v>233.73776000029497</v>
      </c>
      <c r="F311" s="19">
        <v>-90.993097404244907</v>
      </c>
      <c r="G311" s="19">
        <v>-1.1246636382495023</v>
      </c>
      <c r="H311" s="19">
        <v>8.1040542848367956</v>
      </c>
      <c r="I311" s="19">
        <v>217.76376736674681</v>
      </c>
      <c r="J311" s="19">
        <v>249.71175263384313</v>
      </c>
      <c r="K311" s="19">
        <v>81.311802327482411</v>
      </c>
      <c r="L311" s="19">
        <v>73.463151051783086</v>
      </c>
      <c r="M311" s="19">
        <v>394.01236894880685</v>
      </c>
    </row>
    <row r="312" spans="2:13" x14ac:dyDescent="0.2">
      <c r="B312" s="82" t="s">
        <v>322</v>
      </c>
      <c r="C312" s="88">
        <v>1</v>
      </c>
      <c r="D312" s="19">
        <v>227.90986270015858</v>
      </c>
      <c r="E312" s="19">
        <v>243.35989756071766</v>
      </c>
      <c r="F312" s="19">
        <v>-15.450034860559072</v>
      </c>
      <c r="G312" s="19">
        <v>-0.19096055539425344</v>
      </c>
      <c r="H312" s="19">
        <v>9.2698901905212168</v>
      </c>
      <c r="I312" s="19">
        <v>225.08791264888799</v>
      </c>
      <c r="J312" s="19">
        <v>261.63188247254732</v>
      </c>
      <c r="K312" s="19">
        <v>81.436259528764666</v>
      </c>
      <c r="L312" s="19">
        <v>82.839969621661169</v>
      </c>
      <c r="M312" s="19">
        <v>403.87982549977414</v>
      </c>
    </row>
    <row r="313" spans="2:13" x14ac:dyDescent="0.2">
      <c r="B313" s="82" t="s">
        <v>323</v>
      </c>
      <c r="C313" s="88">
        <v>1</v>
      </c>
      <c r="D313" s="19">
        <v>223.9126389906113</v>
      </c>
      <c r="E313" s="19">
        <v>234.30232417916343</v>
      </c>
      <c r="F313" s="19">
        <v>-10.389685188552136</v>
      </c>
      <c r="G313" s="19">
        <v>-0.12841524772492138</v>
      </c>
      <c r="H313" s="19">
        <v>8.1137930281700523</v>
      </c>
      <c r="I313" s="19">
        <v>218.30913539899558</v>
      </c>
      <c r="J313" s="19">
        <v>250.29551295933129</v>
      </c>
      <c r="K313" s="19">
        <v>81.312773530337608</v>
      </c>
      <c r="L313" s="19">
        <v>74.025800881770209</v>
      </c>
      <c r="M313" s="19">
        <v>394.57884747655669</v>
      </c>
    </row>
    <row r="314" spans="2:13" x14ac:dyDescent="0.2">
      <c r="B314" s="82" t="s">
        <v>324</v>
      </c>
      <c r="C314" s="88">
        <v>1</v>
      </c>
      <c r="D314" s="19">
        <v>220.86505026355866</v>
      </c>
      <c r="E314" s="19">
        <v>243.35989756071766</v>
      </c>
      <c r="F314" s="19">
        <v>-22.494847297158998</v>
      </c>
      <c r="G314" s="19">
        <v>-0.27803358193969552</v>
      </c>
      <c r="H314" s="19">
        <v>9.2698901905212168</v>
      </c>
      <c r="I314" s="19">
        <v>225.08791264888799</v>
      </c>
      <c r="J314" s="19">
        <v>261.63188247254732</v>
      </c>
      <c r="K314" s="19">
        <v>81.436259528764666</v>
      </c>
      <c r="L314" s="19">
        <v>82.839969621661169</v>
      </c>
      <c r="M314" s="19">
        <v>403.87982549977414</v>
      </c>
    </row>
    <row r="315" spans="2:13" x14ac:dyDescent="0.2">
      <c r="B315" s="82" t="s">
        <v>325</v>
      </c>
      <c r="C315" s="88">
        <v>1</v>
      </c>
      <c r="D315" s="19">
        <v>229.21950133471654</v>
      </c>
      <c r="E315" s="19">
        <v>232.75590921409548</v>
      </c>
      <c r="F315" s="19">
        <v>-3.5364078793789417</v>
      </c>
      <c r="G315" s="19">
        <v>-4.3709572103993295E-2</v>
      </c>
      <c r="H315" s="19">
        <v>8.1059851858412681</v>
      </c>
      <c r="I315" s="19">
        <v>216.77811055983994</v>
      </c>
      <c r="J315" s="19">
        <v>248.73370786835102</v>
      </c>
      <c r="K315" s="19">
        <v>81.311994796125063</v>
      </c>
      <c r="L315" s="19">
        <v>72.48092088847531</v>
      </c>
      <c r="M315" s="19">
        <v>393.03089753971562</v>
      </c>
    </row>
    <row r="316" spans="2:13" x14ac:dyDescent="0.2">
      <c r="B316" s="82" t="s">
        <v>326</v>
      </c>
      <c r="C316" s="88">
        <v>1</v>
      </c>
      <c r="D316" s="19">
        <v>224.88853710671569</v>
      </c>
      <c r="E316" s="19">
        <v>233.73776000029497</v>
      </c>
      <c r="F316" s="19">
        <v>-8.8492228935792809</v>
      </c>
      <c r="G316" s="19">
        <v>-0.10937532075602666</v>
      </c>
      <c r="H316" s="19">
        <v>8.1040542848367956</v>
      </c>
      <c r="I316" s="19">
        <v>217.76376736674681</v>
      </c>
      <c r="J316" s="19">
        <v>249.71175263384313</v>
      </c>
      <c r="K316" s="19">
        <v>81.311802327482411</v>
      </c>
      <c r="L316" s="19">
        <v>73.463151051783086</v>
      </c>
      <c r="M316" s="19">
        <v>394.01236894880685</v>
      </c>
    </row>
    <row r="317" spans="2:13" x14ac:dyDescent="0.2">
      <c r="B317" s="82" t="s">
        <v>327</v>
      </c>
      <c r="C317" s="88">
        <v>1</v>
      </c>
      <c r="D317" s="19">
        <v>241.56974188162042</v>
      </c>
      <c r="E317" s="19">
        <v>233.73776000029497</v>
      </c>
      <c r="F317" s="19">
        <v>7.8319818813254471</v>
      </c>
      <c r="G317" s="19">
        <v>9.6802345327621983E-2</v>
      </c>
      <c r="H317" s="19">
        <v>8.1040542848367956</v>
      </c>
      <c r="I317" s="19">
        <v>217.76376736674681</v>
      </c>
      <c r="J317" s="19">
        <v>249.71175263384313</v>
      </c>
      <c r="K317" s="19">
        <v>81.311802327482411</v>
      </c>
      <c r="L317" s="19">
        <v>73.463151051783086</v>
      </c>
      <c r="M317" s="19">
        <v>394.01236894880685</v>
      </c>
    </row>
    <row r="318" spans="2:13" x14ac:dyDescent="0.2">
      <c r="B318" s="82" t="s">
        <v>328</v>
      </c>
      <c r="C318" s="88">
        <v>1</v>
      </c>
      <c r="D318" s="19">
        <v>230.10048123327263</v>
      </c>
      <c r="E318" s="19">
        <v>233.73776000029497</v>
      </c>
      <c r="F318" s="19">
        <v>-3.6372787670223374</v>
      </c>
      <c r="G318" s="19">
        <v>-4.4956324030532131E-2</v>
      </c>
      <c r="H318" s="19">
        <v>8.1040542848367956</v>
      </c>
      <c r="I318" s="19">
        <v>217.76376736674681</v>
      </c>
      <c r="J318" s="19">
        <v>249.71175263384313</v>
      </c>
      <c r="K318" s="19">
        <v>81.311802327482411</v>
      </c>
      <c r="L318" s="19">
        <v>73.463151051783086</v>
      </c>
      <c r="M318" s="19">
        <v>394.01236894880685</v>
      </c>
    </row>
    <row r="319" spans="2:13" x14ac:dyDescent="0.2">
      <c r="B319" s="82" t="s">
        <v>329</v>
      </c>
      <c r="C319" s="88">
        <v>1</v>
      </c>
      <c r="D319" s="19">
        <v>308.24658556892086</v>
      </c>
      <c r="E319" s="19">
        <v>248.04823497976727</v>
      </c>
      <c r="F319" s="19">
        <v>60.198350589153591</v>
      </c>
      <c r="G319" s="19">
        <v>0.74404430579432224</v>
      </c>
      <c r="H319" s="19">
        <v>10.45565290498412</v>
      </c>
      <c r="I319" s="19">
        <v>227.43897983254357</v>
      </c>
      <c r="J319" s="19">
        <v>268.65749012699098</v>
      </c>
      <c r="K319" s="19">
        <v>81.579741232498989</v>
      </c>
      <c r="L319" s="19">
        <v>87.245488639211516</v>
      </c>
      <c r="M319" s="19">
        <v>408.85098132032306</v>
      </c>
    </row>
    <row r="320" spans="2:13" x14ac:dyDescent="0.2">
      <c r="B320" s="82" t="s">
        <v>330</v>
      </c>
      <c r="C320" s="88">
        <v>1</v>
      </c>
      <c r="D320" s="19">
        <v>326.65294605776489</v>
      </c>
      <c r="E320" s="19">
        <v>248.04823497976727</v>
      </c>
      <c r="F320" s="19">
        <v>78.604711077997621</v>
      </c>
      <c r="G320" s="19">
        <v>0.9715446870853266</v>
      </c>
      <c r="H320" s="19">
        <v>10.45565290498412</v>
      </c>
      <c r="I320" s="19">
        <v>227.43897983254357</v>
      </c>
      <c r="J320" s="19">
        <v>268.65749012699098</v>
      </c>
      <c r="K320" s="19">
        <v>81.579741232498989</v>
      </c>
      <c r="L320" s="19">
        <v>87.245488639211516</v>
      </c>
      <c r="M320" s="19">
        <v>408.85098132032306</v>
      </c>
    </row>
    <row r="321" spans="2:13" x14ac:dyDescent="0.2">
      <c r="B321" s="82" t="s">
        <v>331</v>
      </c>
      <c r="C321" s="88">
        <v>1</v>
      </c>
      <c r="D321" s="19">
        <v>120.51899294525484</v>
      </c>
      <c r="E321" s="19">
        <v>233.73776000029497</v>
      </c>
      <c r="F321" s="19">
        <v>-113.21876705504013</v>
      </c>
      <c r="G321" s="19">
        <v>-1.3993702171556601</v>
      </c>
      <c r="H321" s="19">
        <v>8.1040542848367956</v>
      </c>
      <c r="I321" s="19">
        <v>217.76376736674681</v>
      </c>
      <c r="J321" s="19">
        <v>249.71175263384313</v>
      </c>
      <c r="K321" s="19">
        <v>81.311802327482411</v>
      </c>
      <c r="L321" s="19">
        <v>73.463151051783086</v>
      </c>
      <c r="M321" s="19">
        <v>394.01236894880685</v>
      </c>
    </row>
    <row r="322" spans="2:13" x14ac:dyDescent="0.2">
      <c r="B322" s="82" t="s">
        <v>332</v>
      </c>
      <c r="C322" s="88">
        <v>1</v>
      </c>
      <c r="D322" s="19">
        <v>199.31599103370235</v>
      </c>
      <c r="E322" s="19">
        <v>234.8668883580319</v>
      </c>
      <c r="F322" s="19">
        <v>-35.550897324329554</v>
      </c>
      <c r="G322" s="19">
        <v>-0.43940477539947709</v>
      </c>
      <c r="H322" s="19">
        <v>8.1314231292430961</v>
      </c>
      <c r="I322" s="19">
        <v>218.83894868716527</v>
      </c>
      <c r="J322" s="19">
        <v>250.89482802889853</v>
      </c>
      <c r="K322" s="19">
        <v>81.314534641715696</v>
      </c>
      <c r="L322" s="19">
        <v>74.586893714175318</v>
      </c>
      <c r="M322" s="19">
        <v>395.14688300188845</v>
      </c>
    </row>
    <row r="323" spans="2:13" x14ac:dyDescent="0.2">
      <c r="B323" s="82" t="s">
        <v>333</v>
      </c>
      <c r="C323" s="88">
        <v>1</v>
      </c>
      <c r="D323" s="19">
        <v>265.2078074172141</v>
      </c>
      <c r="E323" s="19">
        <v>243.35989756071766</v>
      </c>
      <c r="F323" s="19">
        <v>21.847909856496443</v>
      </c>
      <c r="G323" s="19">
        <v>0.270037513704948</v>
      </c>
      <c r="H323" s="19">
        <v>9.2698901905212168</v>
      </c>
      <c r="I323" s="19">
        <v>225.08791264888799</v>
      </c>
      <c r="J323" s="19">
        <v>261.63188247254732</v>
      </c>
      <c r="K323" s="19">
        <v>81.436259528764666</v>
      </c>
      <c r="L323" s="19">
        <v>82.839969621661169</v>
      </c>
      <c r="M323" s="19">
        <v>403.87982549977414</v>
      </c>
    </row>
    <row r="324" spans="2:13" x14ac:dyDescent="0.2">
      <c r="B324" s="82" t="s">
        <v>334</v>
      </c>
      <c r="C324" s="88">
        <v>1</v>
      </c>
      <c r="D324" s="19">
        <v>292.62008799438132</v>
      </c>
      <c r="E324" s="19">
        <v>243.35989756071766</v>
      </c>
      <c r="F324" s="19">
        <v>49.260190433663666</v>
      </c>
      <c r="G324" s="19">
        <v>0.60884997405751573</v>
      </c>
      <c r="H324" s="19">
        <v>9.2698901905212168</v>
      </c>
      <c r="I324" s="19">
        <v>225.08791264888799</v>
      </c>
      <c r="J324" s="19">
        <v>261.63188247254732</v>
      </c>
      <c r="K324" s="19">
        <v>81.436259528764666</v>
      </c>
      <c r="L324" s="19">
        <v>82.839969621661169</v>
      </c>
      <c r="M324" s="19">
        <v>403.87982549977414</v>
      </c>
    </row>
    <row r="325" spans="2:13" x14ac:dyDescent="0.2">
      <c r="B325" s="82" t="s">
        <v>335</v>
      </c>
      <c r="C325" s="88">
        <v>1</v>
      </c>
      <c r="D325" s="19">
        <v>296.42927521325447</v>
      </c>
      <c r="E325" s="19">
        <v>243.35989756071766</v>
      </c>
      <c r="F325" s="19">
        <v>53.069377652536815</v>
      </c>
      <c r="G325" s="19">
        <v>0.65593106568492876</v>
      </c>
      <c r="H325" s="19">
        <v>9.2698901905212168</v>
      </c>
      <c r="I325" s="19">
        <v>225.08791264888799</v>
      </c>
      <c r="J325" s="19">
        <v>261.63188247254732</v>
      </c>
      <c r="K325" s="19">
        <v>81.436259528764666</v>
      </c>
      <c r="L325" s="19">
        <v>82.839969621661169</v>
      </c>
      <c r="M325" s="19">
        <v>403.87982549977414</v>
      </c>
    </row>
    <row r="326" spans="2:13" x14ac:dyDescent="0.2">
      <c r="B326" s="82" t="s">
        <v>336</v>
      </c>
      <c r="C326" s="88">
        <v>1</v>
      </c>
      <c r="D326" s="19">
        <v>349.29649762786892</v>
      </c>
      <c r="E326" s="19">
        <v>359.55130362487353</v>
      </c>
      <c r="F326" s="19">
        <v>-10.25480599700461</v>
      </c>
      <c r="G326" s="19">
        <v>-0.12674815729040106</v>
      </c>
      <c r="H326" s="19">
        <v>19.118088446486496</v>
      </c>
      <c r="I326" s="19">
        <v>321.8674242630205</v>
      </c>
      <c r="J326" s="19">
        <v>397.23518298672656</v>
      </c>
      <c r="K326" s="19">
        <v>83.135039590654387</v>
      </c>
      <c r="L326" s="19">
        <v>195.68289118153396</v>
      </c>
      <c r="M326" s="19">
        <v>523.41971606821312</v>
      </c>
    </row>
    <row r="327" spans="2:13" x14ac:dyDescent="0.2">
      <c r="B327" s="82" t="s">
        <v>337</v>
      </c>
      <c r="C327" s="88">
        <v>1</v>
      </c>
      <c r="D327" s="19">
        <v>284.12361474754738</v>
      </c>
      <c r="E327" s="19">
        <v>313.62865153186101</v>
      </c>
      <c r="F327" s="19">
        <v>-29.505036784313631</v>
      </c>
      <c r="G327" s="19">
        <v>-0.36467867303287926</v>
      </c>
      <c r="H327" s="19">
        <v>13.109925811616474</v>
      </c>
      <c r="I327" s="19">
        <v>287.78752917746624</v>
      </c>
      <c r="J327" s="19">
        <v>339.46977388625578</v>
      </c>
      <c r="K327" s="19">
        <v>81.962208710344555</v>
      </c>
      <c r="L327" s="19">
        <v>152.07201924003414</v>
      </c>
      <c r="M327" s="19">
        <v>475.18528382368788</v>
      </c>
    </row>
    <row r="328" spans="2:13" x14ac:dyDescent="0.2">
      <c r="B328" s="82" t="s">
        <v>338</v>
      </c>
      <c r="C328" s="88">
        <v>1</v>
      </c>
      <c r="D328" s="19">
        <v>302.02682443031557</v>
      </c>
      <c r="E328" s="19">
        <v>313.62865153186101</v>
      </c>
      <c r="F328" s="19">
        <v>-11.601827101545439</v>
      </c>
      <c r="G328" s="19">
        <v>-0.14339717462741369</v>
      </c>
      <c r="H328" s="19">
        <v>13.109925811616474</v>
      </c>
      <c r="I328" s="19">
        <v>287.78752917746624</v>
      </c>
      <c r="J328" s="19">
        <v>339.46977388625578</v>
      </c>
      <c r="K328" s="19">
        <v>81.962208710344555</v>
      </c>
      <c r="L328" s="19">
        <v>152.07201924003414</v>
      </c>
      <c r="M328" s="19">
        <v>475.18528382368788</v>
      </c>
    </row>
    <row r="329" spans="2:13" x14ac:dyDescent="0.2">
      <c r="B329" s="82" t="s">
        <v>339</v>
      </c>
      <c r="C329" s="88">
        <v>1</v>
      </c>
      <c r="D329" s="19">
        <v>262.65703595214245</v>
      </c>
      <c r="E329" s="19">
        <v>313.62865153186101</v>
      </c>
      <c r="F329" s="19">
        <v>-50.971615579718559</v>
      </c>
      <c r="G329" s="19">
        <v>-0.63000298111257602</v>
      </c>
      <c r="H329" s="19">
        <v>13.109925811616474</v>
      </c>
      <c r="I329" s="19">
        <v>287.78752917746624</v>
      </c>
      <c r="J329" s="19">
        <v>339.46977388625578</v>
      </c>
      <c r="K329" s="19">
        <v>81.962208710344555</v>
      </c>
      <c r="L329" s="19">
        <v>152.07201924003414</v>
      </c>
      <c r="M329" s="19">
        <v>475.18528382368788</v>
      </c>
    </row>
    <row r="330" spans="2:13" x14ac:dyDescent="0.2">
      <c r="B330" s="82" t="s">
        <v>340</v>
      </c>
      <c r="C330" s="88">
        <v>1</v>
      </c>
      <c r="D330" s="19">
        <v>377.139476472588</v>
      </c>
      <c r="E330" s="19">
        <v>245.24177817985571</v>
      </c>
      <c r="F330" s="19">
        <v>131.89769829273229</v>
      </c>
      <c r="G330" s="19">
        <v>1.6302395398150196</v>
      </c>
      <c r="H330" s="19">
        <v>9.7085077834952411</v>
      </c>
      <c r="I330" s="19">
        <v>226.10522919270622</v>
      </c>
      <c r="J330" s="19">
        <v>264.37832716700518</v>
      </c>
      <c r="K330" s="19">
        <v>81.487352547951758</v>
      </c>
      <c r="L330" s="19">
        <v>84.621140215491607</v>
      </c>
      <c r="M330" s="19">
        <v>405.86241614421982</v>
      </c>
    </row>
    <row r="331" spans="2:13" ht="16" thickBot="1" x14ac:dyDescent="0.25">
      <c r="B331" s="86" t="s">
        <v>341</v>
      </c>
      <c r="C331" s="89">
        <v>1</v>
      </c>
      <c r="D331" s="20">
        <v>327.86669151320319</v>
      </c>
      <c r="E331" s="20">
        <v>255.82940232895277</v>
      </c>
      <c r="F331" s="20">
        <v>72.037289184250426</v>
      </c>
      <c r="G331" s="20">
        <v>0.89037214969902823</v>
      </c>
      <c r="H331" s="20">
        <v>12.94965495252861</v>
      </c>
      <c r="I331" s="20">
        <v>230.30419166918131</v>
      </c>
      <c r="J331" s="20">
        <v>281.35461298872423</v>
      </c>
      <c r="K331" s="20">
        <v>81.936725985857777</v>
      </c>
      <c r="L331" s="20">
        <v>94.322999322237706</v>
      </c>
      <c r="M331" s="20">
        <v>417.33580533566783</v>
      </c>
    </row>
    <row r="350" spans="6:6" x14ac:dyDescent="0.2">
      <c r="F350" t="s">
        <v>79</v>
      </c>
    </row>
    <row r="369" spans="6:6" x14ac:dyDescent="0.2">
      <c r="F369"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8913" r:id="rId3" name="DD854407">
              <controlPr defaultSize="0" autoFill="0" autoPict="0" macro="[0]!GoToResultsNew1114202311113322">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525A-FA81-4C42-8515-A60243792EA1}">
  <sheetPr codeName="XLSTAT_20231114_111117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97.8316724622808+(A1-1)*7.37801608731553</f>
        <v>97.831672462280807</v>
      </c>
      <c r="D1">
        <f t="shared" ref="D1:D32" si="1">0+1*C1-159.476587099617*(1.00454545454545+(C1-278.382191825989)^2/952415.502136809)^0.5</f>
        <v>-64.7071770699784</v>
      </c>
      <c r="E1">
        <v>1</v>
      </c>
      <c r="G1">
        <f t="shared" ref="G1:G32" si="2">90.8170501629609+(E1-1)*7.47967728005929</f>
        <v>90.817050162960896</v>
      </c>
      <c r="H1">
        <f t="shared" ref="H1:H32" si="3">0+1*G1+159.476587099617*(1.00454545454545+(G1-278.382191825989)^2/952415.502136809)^0.5</f>
        <v>253.56787521946498</v>
      </c>
    </row>
    <row r="2" spans="1:8" x14ac:dyDescent="0.2">
      <c r="A2">
        <v>2</v>
      </c>
      <c r="C2">
        <f t="shared" si="0"/>
        <v>105.20968854959634</v>
      </c>
      <c r="D2">
        <f t="shared" si="1"/>
        <v>-57.11463996579036</v>
      </c>
      <c r="E2">
        <v>2</v>
      </c>
      <c r="G2">
        <f t="shared" si="2"/>
        <v>98.296727443020188</v>
      </c>
      <c r="H2">
        <f t="shared" si="3"/>
        <v>260.82179942521793</v>
      </c>
    </row>
    <row r="3" spans="1:8" x14ac:dyDescent="0.2">
      <c r="A3">
        <v>3</v>
      </c>
      <c r="C3">
        <f t="shared" si="0"/>
        <v>112.58770463691187</v>
      </c>
      <c r="D3">
        <f t="shared" si="1"/>
        <v>-49.530785548493697</v>
      </c>
      <c r="E3">
        <v>3</v>
      </c>
      <c r="G3">
        <f t="shared" si="2"/>
        <v>105.77640472307948</v>
      </c>
      <c r="H3">
        <f t="shared" si="3"/>
        <v>268.08461421628658</v>
      </c>
    </row>
    <row r="4" spans="1:8" x14ac:dyDescent="0.2">
      <c r="A4">
        <v>4</v>
      </c>
      <c r="C4">
        <f t="shared" si="0"/>
        <v>119.9657207242274</v>
      </c>
      <c r="D4">
        <f t="shared" si="1"/>
        <v>-41.955646931011842</v>
      </c>
      <c r="E4">
        <v>4</v>
      </c>
      <c r="G4">
        <f t="shared" si="2"/>
        <v>113.25608200313877</v>
      </c>
      <c r="H4">
        <f t="shared" si="3"/>
        <v>275.35635527493048</v>
      </c>
    </row>
    <row r="5" spans="1:8" x14ac:dyDescent="0.2">
      <c r="A5">
        <v>5</v>
      </c>
      <c r="C5">
        <f t="shared" si="0"/>
        <v>127.34373681154293</v>
      </c>
      <c r="D5">
        <f t="shared" si="1"/>
        <v>-34.389255982179691</v>
      </c>
      <c r="E5">
        <v>5</v>
      </c>
      <c r="G5">
        <f t="shared" si="2"/>
        <v>120.73575928319806</v>
      </c>
      <c r="H5">
        <f t="shared" si="3"/>
        <v>282.63705699422565</v>
      </c>
    </row>
    <row r="6" spans="1:8" x14ac:dyDescent="0.2">
      <c r="A6">
        <v>6</v>
      </c>
      <c r="C6">
        <f t="shared" si="0"/>
        <v>134.72175289885845</v>
      </c>
      <c r="D6">
        <f t="shared" si="1"/>
        <v>-26.831643301930143</v>
      </c>
      <c r="E6">
        <v>6</v>
      </c>
      <c r="G6">
        <f t="shared" si="2"/>
        <v>128.21543656325736</v>
      </c>
      <c r="H6">
        <f t="shared" si="3"/>
        <v>289.92675245075634</v>
      </c>
    </row>
    <row r="7" spans="1:8" x14ac:dyDescent="0.2">
      <c r="A7">
        <v>7</v>
      </c>
      <c r="C7">
        <f t="shared" si="0"/>
        <v>142.09976898617398</v>
      </c>
      <c r="D7">
        <f t="shared" si="1"/>
        <v>-19.282838197273975</v>
      </c>
      <c r="E7">
        <v>7</v>
      </c>
      <c r="G7">
        <f t="shared" si="2"/>
        <v>135.69511384331662</v>
      </c>
      <c r="H7">
        <f t="shared" si="3"/>
        <v>297.22547337812568</v>
      </c>
    </row>
    <row r="8" spans="1:8" x14ac:dyDescent="0.2">
      <c r="A8">
        <v>8</v>
      </c>
      <c r="C8">
        <f t="shared" si="0"/>
        <v>149.47778507348951</v>
      </c>
      <c r="D8">
        <f t="shared" si="1"/>
        <v>-11.742868659115828</v>
      </c>
      <c r="E8">
        <v>8</v>
      </c>
      <c r="G8">
        <f t="shared" si="2"/>
        <v>143.17479112337594</v>
      </c>
      <c r="H8">
        <f t="shared" si="3"/>
        <v>304.53325014133191</v>
      </c>
    </row>
    <row r="9" spans="1:8" x14ac:dyDescent="0.2">
      <c r="A9">
        <v>9</v>
      </c>
      <c r="C9">
        <f t="shared" si="0"/>
        <v>156.85580116080504</v>
      </c>
      <c r="D9">
        <f t="shared" si="1"/>
        <v>-4.2117613399469462</v>
      </c>
      <c r="E9">
        <v>9</v>
      </c>
      <c r="G9">
        <f t="shared" si="2"/>
        <v>150.6544684034352</v>
      </c>
      <c r="H9">
        <f t="shared" si="3"/>
        <v>311.85011171205736</v>
      </c>
    </row>
    <row r="10" spans="1:8" x14ac:dyDescent="0.2">
      <c r="A10">
        <v>10</v>
      </c>
      <c r="C10">
        <f t="shared" si="0"/>
        <v>164.23381724812057</v>
      </c>
      <c r="D10">
        <f t="shared" si="1"/>
        <v>3.3104584675440947</v>
      </c>
      <c r="E10">
        <v>10</v>
      </c>
      <c r="G10">
        <f t="shared" si="2"/>
        <v>158.13414568349452</v>
      </c>
      <c r="H10">
        <f t="shared" si="3"/>
        <v>319.17608564491633</v>
      </c>
    </row>
    <row r="11" spans="1:8" x14ac:dyDescent="0.2">
      <c r="A11">
        <v>11</v>
      </c>
      <c r="C11">
        <f t="shared" si="0"/>
        <v>171.6118333354361</v>
      </c>
      <c r="D11">
        <f t="shared" si="1"/>
        <v>10.823766850904718</v>
      </c>
      <c r="E11">
        <v>11</v>
      </c>
      <c r="G11">
        <f t="shared" si="2"/>
        <v>165.61382296355379</v>
      </c>
      <c r="H11">
        <f t="shared" si="3"/>
        <v>326.5111980547041</v>
      </c>
    </row>
    <row r="12" spans="1:8" x14ac:dyDescent="0.2">
      <c r="A12">
        <v>12</v>
      </c>
      <c r="C12">
        <f t="shared" si="0"/>
        <v>178.98984942275163</v>
      </c>
      <c r="D12">
        <f t="shared" si="1"/>
        <v>18.32814129735695</v>
      </c>
      <c r="E12">
        <v>12</v>
      </c>
      <c r="G12">
        <f t="shared" si="2"/>
        <v>173.09350024361311</v>
      </c>
      <c r="H12">
        <f t="shared" si="3"/>
        <v>333.85547359469183</v>
      </c>
    </row>
    <row r="13" spans="1:8" x14ac:dyDescent="0.2">
      <c r="A13">
        <v>13</v>
      </c>
      <c r="C13">
        <f t="shared" si="0"/>
        <v>186.36786551006716</v>
      </c>
      <c r="D13">
        <f t="shared" si="1"/>
        <v>25.823560712206529</v>
      </c>
      <c r="E13">
        <v>13</v>
      </c>
      <c r="G13">
        <f t="shared" si="2"/>
        <v>180.57317752367237</v>
      </c>
      <c r="H13">
        <f t="shared" si="3"/>
        <v>341.20893543600664</v>
      </c>
    </row>
    <row r="14" spans="1:8" x14ac:dyDescent="0.2">
      <c r="A14">
        <v>14</v>
      </c>
      <c r="C14">
        <f t="shared" si="0"/>
        <v>193.74588159738269</v>
      </c>
      <c r="D14">
        <f t="shared" si="1"/>
        <v>33.310005436186401</v>
      </c>
      <c r="E14">
        <v>14</v>
      </c>
      <c r="G14">
        <f t="shared" si="2"/>
        <v>188.05285480373166</v>
      </c>
      <c r="H14">
        <f t="shared" si="3"/>
        <v>348.57160524813821</v>
      </c>
    </row>
    <row r="15" spans="1:8" x14ac:dyDescent="0.2">
      <c r="A15">
        <v>15</v>
      </c>
      <c r="C15">
        <f t="shared" si="0"/>
        <v>201.12389768469822</v>
      </c>
      <c r="D15">
        <f t="shared" si="1"/>
        <v>40.787457261703565</v>
      </c>
      <c r="E15">
        <v>15</v>
      </c>
      <c r="G15">
        <f t="shared" si="2"/>
        <v>195.53253208379095</v>
      </c>
      <c r="H15">
        <f t="shared" si="3"/>
        <v>355.94350318060754</v>
      </c>
    </row>
    <row r="16" spans="1:8" x14ac:dyDescent="0.2">
      <c r="A16">
        <v>16</v>
      </c>
      <c r="C16">
        <f t="shared" si="0"/>
        <v>208.50191377201375</v>
      </c>
      <c r="D16">
        <f t="shared" si="1"/>
        <v>48.25589944795712</v>
      </c>
      <c r="E16">
        <v>16</v>
      </c>
      <c r="G16">
        <f t="shared" si="2"/>
        <v>203.01220936385025</v>
      </c>
      <c r="H16">
        <f t="shared" si="3"/>
        <v>363.32464784583556</v>
      </c>
    </row>
    <row r="17" spans="1:8" x14ac:dyDescent="0.2">
      <c r="A17">
        <v>17</v>
      </c>
      <c r="C17">
        <f t="shared" si="0"/>
        <v>215.87992985932928</v>
      </c>
      <c r="D17">
        <f t="shared" si="1"/>
        <v>55.715316734898806</v>
      </c>
      <c r="E17">
        <v>17</v>
      </c>
      <c r="G17">
        <f t="shared" si="2"/>
        <v>210.49188664390954</v>
      </c>
      <c r="H17">
        <f t="shared" si="3"/>
        <v>370.71505630324242</v>
      </c>
    </row>
    <row r="18" spans="1:8" x14ac:dyDescent="0.2">
      <c r="A18">
        <v>18</v>
      </c>
      <c r="C18">
        <f t="shared" si="0"/>
        <v>223.25794594664481</v>
      </c>
      <c r="D18">
        <f t="shared" si="1"/>
        <v>63.165695356009849</v>
      </c>
      <c r="E18">
        <v>18</v>
      </c>
      <c r="G18">
        <f t="shared" si="2"/>
        <v>217.97156392396883</v>
      </c>
      <c r="H18">
        <f t="shared" si="3"/>
        <v>378.11474404461245</v>
      </c>
    </row>
    <row r="19" spans="1:8" x14ac:dyDescent="0.2">
      <c r="A19">
        <v>19</v>
      </c>
      <c r="C19">
        <f t="shared" si="0"/>
        <v>230.63596203396034</v>
      </c>
      <c r="D19">
        <f t="shared" si="1"/>
        <v>70.607023049868104</v>
      </c>
      <c r="E19">
        <v>19</v>
      </c>
      <c r="G19">
        <f t="shared" si="2"/>
        <v>225.45124120402812</v>
      </c>
      <c r="H19">
        <f t="shared" si="3"/>
        <v>385.5237249807501</v>
      </c>
    </row>
    <row r="20" spans="1:8" x14ac:dyDescent="0.2">
      <c r="A20">
        <v>20</v>
      </c>
      <c r="C20">
        <f t="shared" si="0"/>
        <v>238.01397812127587</v>
      </c>
      <c r="D20">
        <f t="shared" si="1"/>
        <v>78.039289070484415</v>
      </c>
      <c r="E20">
        <v>20</v>
      </c>
      <c r="G20">
        <f t="shared" si="2"/>
        <v>232.93091848408741</v>
      </c>
      <c r="H20">
        <f t="shared" si="3"/>
        <v>392.94201142945622</v>
      </c>
    </row>
    <row r="21" spans="1:8" x14ac:dyDescent="0.2">
      <c r="A21">
        <v>21</v>
      </c>
      <c r="C21">
        <f t="shared" si="0"/>
        <v>245.3919942085914</v>
      </c>
      <c r="D21">
        <f t="shared" si="1"/>
        <v>85.462484196386356</v>
      </c>
      <c r="E21">
        <v>21</v>
      </c>
      <c r="G21">
        <f t="shared" si="2"/>
        <v>240.41059576414671</v>
      </c>
      <c r="H21">
        <f t="shared" si="3"/>
        <v>400.36961410484685</v>
      </c>
    </row>
    <row r="22" spans="1:8" x14ac:dyDescent="0.2">
      <c r="A22">
        <v>22</v>
      </c>
      <c r="C22">
        <f t="shared" si="0"/>
        <v>252.77001029590693</v>
      </c>
      <c r="D22">
        <f t="shared" si="1"/>
        <v>92.87660073843324</v>
      </c>
      <c r="E22">
        <v>22</v>
      </c>
      <c r="G22">
        <f t="shared" si="2"/>
        <v>247.890273044206</v>
      </c>
      <c r="H22">
        <f t="shared" si="3"/>
        <v>407.80654210803812</v>
      </c>
    </row>
    <row r="23" spans="1:8" x14ac:dyDescent="0.2">
      <c r="A23">
        <v>23</v>
      </c>
      <c r="C23">
        <f t="shared" si="0"/>
        <v>260.14802638322249</v>
      </c>
      <c r="D23">
        <f t="shared" si="1"/>
        <v>100.28163254634532</v>
      </c>
      <c r="E23">
        <v>23</v>
      </c>
      <c r="G23">
        <f t="shared" si="2"/>
        <v>255.36995032426529</v>
      </c>
      <c r="H23">
        <f t="shared" si="3"/>
        <v>415.25280291921342</v>
      </c>
    </row>
    <row r="24" spans="1:8" x14ac:dyDescent="0.2">
      <c r="A24">
        <v>24</v>
      </c>
      <c r="C24">
        <f t="shared" si="0"/>
        <v>267.52604247053796</v>
      </c>
      <c r="D24">
        <f t="shared" si="1"/>
        <v>107.67757501393558</v>
      </c>
      <c r="E24">
        <v>24</v>
      </c>
      <c r="G24">
        <f t="shared" si="2"/>
        <v>262.84962760432461</v>
      </c>
      <c r="H24">
        <f t="shared" si="3"/>
        <v>422.70840239109185</v>
      </c>
    </row>
    <row r="25" spans="1:8" x14ac:dyDescent="0.2">
      <c r="A25">
        <v>25</v>
      </c>
      <c r="C25">
        <f t="shared" si="0"/>
        <v>274.90405855785355</v>
      </c>
      <c r="D25">
        <f t="shared" si="1"/>
        <v>115.06442508303329</v>
      </c>
      <c r="E25">
        <v>25</v>
      </c>
      <c r="G25">
        <f t="shared" si="2"/>
        <v>270.32930488438387</v>
      </c>
      <c r="H25">
        <f t="shared" si="3"/>
        <v>430.17334474380846</v>
      </c>
    </row>
    <row r="26" spans="1:8" x14ac:dyDescent="0.2">
      <c r="A26">
        <v>26</v>
      </c>
      <c r="C26">
        <f t="shared" si="0"/>
        <v>282.28207464516902</v>
      </c>
      <c r="D26">
        <f t="shared" si="1"/>
        <v>122.4421812460906</v>
      </c>
      <c r="E26">
        <v>26</v>
      </c>
      <c r="G26">
        <f t="shared" si="2"/>
        <v>277.80898216444314</v>
      </c>
      <c r="H26">
        <f t="shared" si="3"/>
        <v>437.64763256121898</v>
      </c>
    </row>
    <row r="27" spans="1:8" x14ac:dyDescent="0.2">
      <c r="A27">
        <v>27</v>
      </c>
      <c r="C27">
        <f t="shared" si="0"/>
        <v>289.6600907324846</v>
      </c>
      <c r="D27">
        <f t="shared" si="1"/>
        <v>129.81084354746937</v>
      </c>
      <c r="E27">
        <v>27</v>
      </c>
      <c r="G27">
        <f t="shared" si="2"/>
        <v>285.2886594445024</v>
      </c>
      <c r="H27">
        <f t="shared" si="3"/>
        <v>445.13126678863534</v>
      </c>
    </row>
    <row r="28" spans="1:8" x14ac:dyDescent="0.2">
      <c r="A28">
        <v>28</v>
      </c>
      <c r="C28">
        <f t="shared" si="0"/>
        <v>297.03810681980008</v>
      </c>
      <c r="D28">
        <f t="shared" si="1"/>
        <v>137.17041358340256</v>
      </c>
      <c r="E28">
        <v>28</v>
      </c>
      <c r="G28">
        <f t="shared" si="2"/>
        <v>292.76833672456172</v>
      </c>
      <c r="H28">
        <f t="shared" si="3"/>
        <v>452.62424673199638</v>
      </c>
    </row>
    <row r="29" spans="1:8" x14ac:dyDescent="0.2">
      <c r="A29">
        <v>29</v>
      </c>
      <c r="C29">
        <f t="shared" si="0"/>
        <v>304.41612290711566</v>
      </c>
      <c r="D29">
        <f t="shared" si="1"/>
        <v>144.52089450063329</v>
      </c>
      <c r="E29">
        <v>29</v>
      </c>
      <c r="G29">
        <f t="shared" si="2"/>
        <v>300.24801400462104</v>
      </c>
      <c r="H29">
        <f t="shared" si="3"/>
        <v>460.12657005847694</v>
      </c>
    </row>
    <row r="30" spans="1:8" x14ac:dyDescent="0.2">
      <c r="A30">
        <v>30</v>
      </c>
      <c r="C30">
        <f t="shared" si="0"/>
        <v>311.79413899443114</v>
      </c>
      <c r="D30">
        <f t="shared" si="1"/>
        <v>151.86229099373148</v>
      </c>
      <c r="E30">
        <v>30</v>
      </c>
      <c r="G30">
        <f t="shared" si="2"/>
        <v>307.7276912846803</v>
      </c>
      <c r="H30">
        <f t="shared" si="3"/>
        <v>467.63823279853204</v>
      </c>
    </row>
    <row r="31" spans="1:8" x14ac:dyDescent="0.2">
      <c r="A31">
        <v>31</v>
      </c>
      <c r="C31">
        <f t="shared" si="0"/>
        <v>319.17215508174672</v>
      </c>
      <c r="D31">
        <f t="shared" si="1"/>
        <v>159.19460930109636</v>
      </c>
      <c r="E31">
        <v>31</v>
      </c>
      <c r="G31">
        <f t="shared" si="2"/>
        <v>315.20736856473957</v>
      </c>
      <c r="H31">
        <f t="shared" si="3"/>
        <v>475.1592293493743</v>
      </c>
    </row>
    <row r="32" spans="1:8" x14ac:dyDescent="0.2">
      <c r="A32">
        <v>32</v>
      </c>
      <c r="C32">
        <f t="shared" si="0"/>
        <v>326.5501711690622</v>
      </c>
      <c r="D32">
        <f t="shared" si="1"/>
        <v>166.51785719964931</v>
      </c>
      <c r="E32">
        <v>32</v>
      </c>
      <c r="G32">
        <f t="shared" si="2"/>
        <v>322.68704584479889</v>
      </c>
      <c r="H32">
        <f t="shared" si="3"/>
        <v>482.68955247987481</v>
      </c>
    </row>
    <row r="33" spans="1:8" x14ac:dyDescent="0.2">
      <c r="A33">
        <v>33</v>
      </c>
      <c r="C33">
        <f t="shared" ref="C33:C64" si="4">97.8316724622808+(A33-1)*7.37801608731553</f>
        <v>333.92818725637778</v>
      </c>
      <c r="D33">
        <f t="shared" ref="D33:D64" si="5">0+1*C33-159.476587099617*(1.00454545454545+(C33-278.382191825989)^2/952415.502136809)^0.5</f>
        <v>173.83204399823165</v>
      </c>
      <c r="E33">
        <v>33</v>
      </c>
      <c r="G33">
        <f t="shared" ref="G33:G64" si="6">90.8170501629609+(E33-1)*7.47967728005929</f>
        <v>330.16672312485821</v>
      </c>
      <c r="H33">
        <f t="shared" ref="H33:H64" si="7">0+1*G33+159.476587099617*(1.00454545454545+(G33-278.382191825989)^2/952415.502136809)^0.5</f>
        <v>490.22919333687997</v>
      </c>
    </row>
    <row r="34" spans="1:8" x14ac:dyDescent="0.2">
      <c r="A34">
        <v>34</v>
      </c>
      <c r="C34">
        <f t="shared" si="4"/>
        <v>341.30620334369326</v>
      </c>
      <c r="D34">
        <f t="shared" si="5"/>
        <v>181.13718052971583</v>
      </c>
      <c r="E34">
        <v>34</v>
      </c>
      <c r="G34">
        <f t="shared" si="6"/>
        <v>337.64640040491747</v>
      </c>
      <c r="H34">
        <f t="shared" si="7"/>
        <v>497.77814145292979</v>
      </c>
    </row>
    <row r="35" spans="1:8" x14ac:dyDescent="0.2">
      <c r="A35">
        <v>35</v>
      </c>
      <c r="C35">
        <f t="shared" si="4"/>
        <v>348.68421943100884</v>
      </c>
      <c r="D35">
        <f t="shared" si="5"/>
        <v>188.43327914185028</v>
      </c>
      <c r="E35">
        <v>35</v>
      </c>
      <c r="G35">
        <f t="shared" si="6"/>
        <v>345.12607768497674</v>
      </c>
      <c r="H35">
        <f t="shared" si="7"/>
        <v>505.33638475536304</v>
      </c>
    </row>
    <row r="36" spans="1:8" x14ac:dyDescent="0.2">
      <c r="A36">
        <v>36</v>
      </c>
      <c r="C36">
        <f t="shared" si="4"/>
        <v>356.06223551832431</v>
      </c>
      <c r="D36">
        <f t="shared" si="5"/>
        <v>195.72035368685161</v>
      </c>
      <c r="E36">
        <v>36</v>
      </c>
      <c r="G36">
        <f t="shared" si="6"/>
        <v>352.605754965036</v>
      </c>
      <c r="H36">
        <f t="shared" si="7"/>
        <v>512.90390957678994</v>
      </c>
    </row>
    <row r="37" spans="1:8" x14ac:dyDescent="0.2">
      <c r="A37">
        <v>37</v>
      </c>
      <c r="C37">
        <f t="shared" si="4"/>
        <v>363.4402516056399</v>
      </c>
      <c r="D37">
        <f t="shared" si="5"/>
        <v>202.99841950976813</v>
      </c>
      <c r="E37">
        <v>37</v>
      </c>
      <c r="G37">
        <f t="shared" si="6"/>
        <v>360.08543224509538</v>
      </c>
      <c r="H37">
        <f t="shared" si="7"/>
        <v>520.48070066691184</v>
      </c>
    </row>
    <row r="38" spans="1:8" x14ac:dyDescent="0.2">
      <c r="A38">
        <v>38</v>
      </c>
      <c r="C38">
        <f t="shared" si="4"/>
        <v>370.81826769295537</v>
      </c>
      <c r="D38">
        <f t="shared" si="5"/>
        <v>210.26749343563409</v>
      </c>
      <c r="E38">
        <v>38</v>
      </c>
      <c r="G38">
        <f t="shared" si="6"/>
        <v>367.56510952515464</v>
      </c>
      <c r="H38">
        <f t="shared" si="7"/>
        <v>528.06674120566379</v>
      </c>
    </row>
    <row r="39" spans="1:8" x14ac:dyDescent="0.2">
      <c r="A39">
        <v>39</v>
      </c>
      <c r="C39">
        <f t="shared" si="4"/>
        <v>378.19628378027096</v>
      </c>
      <c r="D39">
        <f t="shared" si="5"/>
        <v>217.52759375544309</v>
      </c>
      <c r="E39">
        <v>39</v>
      </c>
      <c r="G39">
        <f t="shared" si="6"/>
        <v>375.0447868052139</v>
      </c>
      <c r="H39">
        <f t="shared" si="7"/>
        <v>535.66201281765484</v>
      </c>
    </row>
    <row r="40" spans="1:8" x14ac:dyDescent="0.2">
      <c r="A40">
        <v>40</v>
      </c>
      <c r="C40">
        <f t="shared" si="4"/>
        <v>385.57429986758643</v>
      </c>
      <c r="D40">
        <f t="shared" si="5"/>
        <v>224.77874021096352</v>
      </c>
      <c r="E40">
        <v>40</v>
      </c>
      <c r="G40">
        <f t="shared" si="6"/>
        <v>382.52446408527317</v>
      </c>
      <c r="H40">
        <f t="shared" si="7"/>
        <v>543.26649558787608</v>
      </c>
    </row>
    <row r="41" spans="1:8" x14ac:dyDescent="0.2">
      <c r="A41">
        <v>41</v>
      </c>
      <c r="C41">
        <f t="shared" si="4"/>
        <v>392.95231595490202</v>
      </c>
      <c r="D41">
        <f t="shared" si="5"/>
        <v>232.02095397842965</v>
      </c>
      <c r="E41">
        <v>41</v>
      </c>
      <c r="G41">
        <f t="shared" si="6"/>
        <v>390.00414136533254</v>
      </c>
      <c r="H41">
        <f t="shared" si="7"/>
        <v>550.88016807864528</v>
      </c>
    </row>
    <row r="42" spans="1:8" x14ac:dyDescent="0.2">
      <c r="A42">
        <v>42</v>
      </c>
      <c r="C42">
        <f t="shared" si="4"/>
        <v>400.33033204221749</v>
      </c>
      <c r="D42">
        <f t="shared" si="5"/>
        <v>239.25425765113468</v>
      </c>
      <c r="E42">
        <v>42</v>
      </c>
      <c r="G42">
        <f t="shared" si="6"/>
        <v>397.48381864539181</v>
      </c>
      <c r="H42">
        <f t="shared" si="7"/>
        <v>558.50300734775647</v>
      </c>
    </row>
    <row r="43" spans="1:8" x14ac:dyDescent="0.2">
      <c r="A43">
        <v>43</v>
      </c>
      <c r="C43">
        <f t="shared" si="4"/>
        <v>407.70834812953308</v>
      </c>
      <c r="D43">
        <f t="shared" si="5"/>
        <v>246.47867522096334</v>
      </c>
      <c r="E43">
        <v>43</v>
      </c>
      <c r="G43">
        <f t="shared" si="6"/>
        <v>404.96349592545107</v>
      </c>
      <c r="H43">
        <f t="shared" si="7"/>
        <v>566.13498896779834</v>
      </c>
    </row>
    <row r="44" spans="1:8" x14ac:dyDescent="0.2">
      <c r="A44">
        <v>44</v>
      </c>
      <c r="C44">
        <f t="shared" si="4"/>
        <v>415.08636421684855</v>
      </c>
      <c r="D44">
        <f t="shared" si="5"/>
        <v>253.6942320588943</v>
      </c>
      <c r="E44">
        <v>44</v>
      </c>
      <c r="G44">
        <f t="shared" si="6"/>
        <v>412.44317320551033</v>
      </c>
      <c r="H44">
        <f t="shared" si="7"/>
        <v>573.77608704660349</v>
      </c>
    </row>
    <row r="45" spans="1:8" x14ac:dyDescent="0.2">
      <c r="A45">
        <v>45</v>
      </c>
      <c r="C45">
        <f t="shared" si="4"/>
        <v>422.46438030416414</v>
      </c>
      <c r="D45">
        <f t="shared" si="5"/>
        <v>260.90095489451198</v>
      </c>
      <c r="E45">
        <v>45</v>
      </c>
      <c r="G45">
        <f t="shared" si="6"/>
        <v>419.92285048556971</v>
      </c>
      <c r="H45">
        <f t="shared" si="7"/>
        <v>581.42627424878981</v>
      </c>
    </row>
    <row r="46" spans="1:8" x14ac:dyDescent="0.2">
      <c r="A46">
        <v>46</v>
      </c>
      <c r="C46">
        <f t="shared" si="4"/>
        <v>429.84239639147961</v>
      </c>
      <c r="D46">
        <f t="shared" si="5"/>
        <v>268.09887179456302</v>
      </c>
      <c r="E46">
        <v>46</v>
      </c>
      <c r="G46">
        <f t="shared" si="6"/>
        <v>427.40252776562897</v>
      </c>
      <c r="H46">
        <f t="shared" si="7"/>
        <v>589.08552181835364</v>
      </c>
    </row>
    <row r="47" spans="1:8" x14ac:dyDescent="0.2">
      <c r="A47">
        <v>47</v>
      </c>
      <c r="C47">
        <f t="shared" si="4"/>
        <v>437.2204124787952</v>
      </c>
      <c r="D47">
        <f t="shared" si="5"/>
        <v>275.28801214059871</v>
      </c>
      <c r="E47">
        <v>47</v>
      </c>
      <c r="G47">
        <f t="shared" si="6"/>
        <v>434.88220504568824</v>
      </c>
      <c r="H47">
        <f t="shared" si="7"/>
        <v>596.75379960227201</v>
      </c>
    </row>
    <row r="48" spans="1:8" x14ac:dyDescent="0.2">
      <c r="A48">
        <v>48</v>
      </c>
      <c r="C48">
        <f t="shared" si="4"/>
        <v>444.59842856611067</v>
      </c>
      <c r="D48">
        <f t="shared" si="5"/>
        <v>282.46840660574094</v>
      </c>
      <c r="E48">
        <v>48</v>
      </c>
      <c r="G48">
        <f t="shared" si="6"/>
        <v>442.3618823257475</v>
      </c>
      <c r="H48">
        <f t="shared" si="7"/>
        <v>604.43107607506909</v>
      </c>
    </row>
    <row r="49" spans="1:8" x14ac:dyDescent="0.2">
      <c r="A49">
        <v>49</v>
      </c>
      <c r="C49">
        <f t="shared" si="4"/>
        <v>451.97644465342626</v>
      </c>
      <c r="D49">
        <f t="shared" si="5"/>
        <v>289.64008713061662</v>
      </c>
      <c r="E49">
        <v>49</v>
      </c>
      <c r="G49">
        <f t="shared" si="6"/>
        <v>449.84155960580676</v>
      </c>
      <c r="H49">
        <f t="shared" si="7"/>
        <v>612.11731836430329</v>
      </c>
    </row>
    <row r="50" spans="1:8" x14ac:dyDescent="0.2">
      <c r="A50">
        <v>50</v>
      </c>
      <c r="C50">
        <f t="shared" si="4"/>
        <v>459.35446074074173</v>
      </c>
      <c r="D50">
        <f t="shared" si="5"/>
        <v>296.80308689849932</v>
      </c>
      <c r="E50">
        <v>50</v>
      </c>
      <c r="G50">
        <f t="shared" si="6"/>
        <v>457.32123688586614</v>
      </c>
      <c r="H50">
        <f t="shared" si="7"/>
        <v>619.8124922769266</v>
      </c>
    </row>
    <row r="51" spans="1:8" x14ac:dyDescent="0.2">
      <c r="A51">
        <v>51</v>
      </c>
      <c r="C51">
        <f t="shared" si="4"/>
        <v>466.73247682805732</v>
      </c>
      <c r="D51">
        <f t="shared" si="5"/>
        <v>303.95744030970513</v>
      </c>
      <c r="E51">
        <v>51</v>
      </c>
      <c r="G51">
        <f t="shared" si="6"/>
        <v>464.80091416592541</v>
      </c>
      <c r="H51">
        <f t="shared" si="7"/>
        <v>627.51656232647088</v>
      </c>
    </row>
    <row r="52" spans="1:8" x14ac:dyDescent="0.2">
      <c r="A52">
        <v>52</v>
      </c>
      <c r="C52">
        <f t="shared" si="4"/>
        <v>474.11049291537279</v>
      </c>
      <c r="D52">
        <f t="shared" si="5"/>
        <v>311.10318295528305</v>
      </c>
      <c r="E52">
        <v>52</v>
      </c>
      <c r="G52">
        <f t="shared" si="6"/>
        <v>472.28059144598467</v>
      </c>
      <c r="H52">
        <f t="shared" si="7"/>
        <v>635.22949176101133</v>
      </c>
    </row>
    <row r="53" spans="1:8" x14ac:dyDescent="0.2">
      <c r="A53">
        <v>53</v>
      </c>
      <c r="C53">
        <f t="shared" si="4"/>
        <v>481.48850900268837</v>
      </c>
      <c r="D53">
        <f t="shared" si="5"/>
        <v>318.24035159004825</v>
      </c>
      <c r="E53">
        <v>53</v>
      </c>
      <c r="G53">
        <f t="shared" si="6"/>
        <v>479.76026872604393</v>
      </c>
      <c r="H53">
        <f t="shared" si="7"/>
        <v>642.95124259185877</v>
      </c>
    </row>
    <row r="54" spans="1:8" x14ac:dyDescent="0.2">
      <c r="A54">
        <v>54</v>
      </c>
      <c r="C54">
        <f t="shared" si="4"/>
        <v>488.86652509000385</v>
      </c>
      <c r="D54">
        <f t="shared" si="5"/>
        <v>325.36898410500021</v>
      </c>
      <c r="E54">
        <v>54</v>
      </c>
      <c r="G54">
        <f t="shared" si="6"/>
        <v>487.23994600610331</v>
      </c>
      <c r="H54">
        <f t="shared" si="7"/>
        <v>650.6817756229309</v>
      </c>
    </row>
    <row r="55" spans="1:8" x14ac:dyDescent="0.2">
      <c r="A55">
        <v>55</v>
      </c>
      <c r="C55">
        <f t="shared" si="4"/>
        <v>496.24454117731943</v>
      </c>
      <c r="D55">
        <f t="shared" si="5"/>
        <v>332.48911949917402</v>
      </c>
      <c r="E55">
        <v>55</v>
      </c>
      <c r="G55">
        <f t="shared" si="6"/>
        <v>494.71962328616257</v>
      </c>
      <c r="H55">
        <f t="shared" si="7"/>
        <v>658.42105048075246</v>
      </c>
    </row>
    <row r="56" spans="1:8" x14ac:dyDescent="0.2">
      <c r="A56">
        <v>56</v>
      </c>
      <c r="C56">
        <f t="shared" si="4"/>
        <v>503.62255726463491</v>
      </c>
      <c r="D56">
        <f t="shared" si="5"/>
        <v>339.60079785096764</v>
      </c>
      <c r="E56">
        <v>56</v>
      </c>
      <c r="G56">
        <f t="shared" si="6"/>
        <v>502.19930056622184</v>
      </c>
      <c r="H56">
        <f t="shared" si="7"/>
        <v>666.16902564503516</v>
      </c>
    </row>
    <row r="57" spans="1:8" x14ac:dyDescent="0.2">
      <c r="A57">
        <v>57</v>
      </c>
      <c r="C57">
        <f t="shared" si="4"/>
        <v>511.00057335195049</v>
      </c>
      <c r="D57">
        <f t="shared" si="5"/>
        <v>346.70406028899424</v>
      </c>
      <c r="E57">
        <v>57</v>
      </c>
      <c r="G57">
        <f t="shared" si="6"/>
        <v>509.6789778462811</v>
      </c>
      <c r="H57">
        <f t="shared" si="7"/>
        <v>673.92565847978472</v>
      </c>
    </row>
    <row r="58" spans="1:8" x14ac:dyDescent="0.2">
      <c r="A58">
        <v>58</v>
      </c>
      <c r="C58">
        <f t="shared" si="4"/>
        <v>518.37858943926597</v>
      </c>
      <c r="D58">
        <f t="shared" si="5"/>
        <v>353.79894896250221</v>
      </c>
      <c r="E58">
        <v>58</v>
      </c>
      <c r="G58">
        <f t="shared" si="6"/>
        <v>517.15865512634048</v>
      </c>
      <c r="H58">
        <f t="shared" si="7"/>
        <v>681.69090526488651</v>
      </c>
    </row>
    <row r="59" spans="1:8" x14ac:dyDescent="0.2">
      <c r="A59">
        <v>59</v>
      </c>
      <c r="C59">
        <f t="shared" si="4"/>
        <v>525.75660552658155</v>
      </c>
      <c r="D59">
        <f t="shared" si="5"/>
        <v>360.88550701141139</v>
      </c>
      <c r="E59">
        <v>59</v>
      </c>
      <c r="G59">
        <f t="shared" si="6"/>
        <v>524.63833240639974</v>
      </c>
      <c r="H59">
        <f t="shared" si="7"/>
        <v>689.46472122811895</v>
      </c>
    </row>
    <row r="60" spans="1:8" x14ac:dyDescent="0.2">
      <c r="A60">
        <v>60</v>
      </c>
      <c r="C60">
        <f t="shared" si="4"/>
        <v>533.13462161389702</v>
      </c>
      <c r="D60">
        <f t="shared" si="5"/>
        <v>367.96377853600836</v>
      </c>
      <c r="E60">
        <v>60</v>
      </c>
      <c r="G60">
        <f t="shared" si="6"/>
        <v>532.118009686459</v>
      </c>
      <c r="H60">
        <f t="shared" si="7"/>
        <v>697.24706057754395</v>
      </c>
    </row>
    <row r="61" spans="1:8" x14ac:dyDescent="0.2">
      <c r="A61">
        <v>61</v>
      </c>
      <c r="C61">
        <f t="shared" si="4"/>
        <v>540.51263770121261</v>
      </c>
      <c r="D61">
        <f t="shared" si="5"/>
        <v>375.03380856634845</v>
      </c>
      <c r="E61">
        <v>61</v>
      </c>
      <c r="G61">
        <f t="shared" si="6"/>
        <v>539.59768696651827</v>
      </c>
      <c r="H61">
        <f t="shared" si="7"/>
        <v>705.03787653422569</v>
      </c>
    </row>
    <row r="62" spans="1:8" x14ac:dyDescent="0.2">
      <c r="A62">
        <v>62</v>
      </c>
      <c r="C62">
        <f t="shared" si="4"/>
        <v>547.89065378852808</v>
      </c>
      <c r="D62">
        <f t="shared" si="5"/>
        <v>382.09564303140644</v>
      </c>
      <c r="E62">
        <v>62</v>
      </c>
      <c r="G62">
        <f t="shared" si="6"/>
        <v>547.07736424657764</v>
      </c>
      <c r="H62">
        <f t="shared" si="7"/>
        <v>712.83712136522774</v>
      </c>
    </row>
    <row r="63" spans="1:8" x14ac:dyDescent="0.2">
      <c r="A63">
        <v>63</v>
      </c>
      <c r="C63">
        <f t="shared" si="4"/>
        <v>555.26866987584367</v>
      </c>
      <c r="D63">
        <f t="shared" si="5"/>
        <v>389.14932872802291</v>
      </c>
      <c r="E63">
        <v>63</v>
      </c>
      <c r="G63">
        <f t="shared" si="6"/>
        <v>554.55704152663691</v>
      </c>
      <c r="H63">
        <f t="shared" si="7"/>
        <v>720.64474641684035</v>
      </c>
    </row>
    <row r="64" spans="1:8" x14ac:dyDescent="0.2">
      <c r="A64">
        <v>64</v>
      </c>
      <c r="C64">
        <f t="shared" si="4"/>
        <v>562.64668596315914</v>
      </c>
      <c r="D64">
        <f t="shared" si="5"/>
        <v>396.19491328968627</v>
      </c>
      <c r="E64">
        <v>64</v>
      </c>
      <c r="G64">
        <f t="shared" si="6"/>
        <v>562.03671880669617</v>
      </c>
      <c r="H64">
        <f t="shared" si="7"/>
        <v>728.46070214798988</v>
      </c>
    </row>
    <row r="65" spans="1:8" x14ac:dyDescent="0.2">
      <c r="A65">
        <v>65</v>
      </c>
      <c r="C65">
        <f t="shared" ref="C65:C70" si="8">97.8316724622808+(A65-1)*7.37801608731553</f>
        <v>570.02470205047473</v>
      </c>
      <c r="D65">
        <f t="shared" ref="D65:D96" si="9">0+1*C65-159.476587099617*(1.00454545454545+(C65-278.382191825989)^2/952415.502136809)^0.5</f>
        <v>403.23244515519684</v>
      </c>
      <c r="E65">
        <v>65</v>
      </c>
      <c r="G65">
        <f t="shared" ref="G65:G70" si="10">90.8170501629609+(E65-1)*7.47967728005929</f>
        <v>569.51639608675544</v>
      </c>
      <c r="H65">
        <f t="shared" ref="H65:H96" si="11">0+1*G65+159.476587099617*(1.00454545454545+(G65-278.382191825989)^2/952415.502136809)^0.5</f>
        <v>736.28493816378386</v>
      </c>
    </row>
    <row r="66" spans="1:8" x14ac:dyDescent="0.2">
      <c r="A66">
        <v>66</v>
      </c>
      <c r="C66">
        <f t="shared" si="8"/>
        <v>577.4027181377902</v>
      </c>
      <c r="D66">
        <f t="shared" si="9"/>
        <v>410.26197353725081</v>
      </c>
      <c r="E66">
        <v>66</v>
      </c>
      <c r="G66">
        <f t="shared" si="10"/>
        <v>576.9960733668147</v>
      </c>
      <c r="H66">
        <f t="shared" si="11"/>
        <v>744.11740324914433</v>
      </c>
    </row>
    <row r="67" spans="1:8" x14ac:dyDescent="0.2">
      <c r="A67">
        <v>67</v>
      </c>
      <c r="C67">
        <f t="shared" si="8"/>
        <v>584.78073422510579</v>
      </c>
      <c r="D67">
        <f t="shared" si="9"/>
        <v>417.28354839098927</v>
      </c>
      <c r="E67">
        <v>67</v>
      </c>
      <c r="G67">
        <f t="shared" si="10"/>
        <v>584.47575064687408</v>
      </c>
      <c r="H67">
        <f t="shared" si="11"/>
        <v>751.95804540248639</v>
      </c>
    </row>
    <row r="68" spans="1:8" x14ac:dyDescent="0.2">
      <c r="A68">
        <v>68</v>
      </c>
      <c r="C68">
        <f t="shared" si="8"/>
        <v>592.15875031242126</v>
      </c>
      <c r="D68">
        <f t="shared" si="9"/>
        <v>424.29722038254766</v>
      </c>
      <c r="E68">
        <v>68</v>
      </c>
      <c r="G68">
        <f t="shared" si="10"/>
        <v>591.95542792693334</v>
      </c>
      <c r="H68">
        <f t="shared" si="11"/>
        <v>759.80681186939489</v>
      </c>
    </row>
    <row r="69" spans="1:8" x14ac:dyDescent="0.2">
      <c r="A69">
        <v>69</v>
      </c>
      <c r="C69">
        <f t="shared" si="8"/>
        <v>599.53676639973685</v>
      </c>
      <c r="D69">
        <f t="shared" si="9"/>
        <v>431.30304085764885</v>
      </c>
      <c r="E69">
        <v>69</v>
      </c>
      <c r="G69">
        <f t="shared" si="10"/>
        <v>599.4351052069926</v>
      </c>
      <c r="H69">
        <f t="shared" si="11"/>
        <v>767.66364917626072</v>
      </c>
    </row>
    <row r="70" spans="1:8" x14ac:dyDescent="0.2">
      <c r="A70">
        <v>70</v>
      </c>
      <c r="C70">
        <f t="shared" si="8"/>
        <v>606.91478248705232</v>
      </c>
      <c r="D70">
        <f t="shared" si="9"/>
        <v>438.3010618102735</v>
      </c>
      <c r="E70">
        <v>70</v>
      </c>
      <c r="G70">
        <f t="shared" si="10"/>
        <v>606.91478248705187</v>
      </c>
      <c r="H70">
        <f t="shared" si="11"/>
        <v>775.52850316383069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B944-F1EC-A546-B7F9-676F2450F8B0}">
  <sheetPr codeName="XLSTAT_20231114_110833_1">
    <tabColor rgb="FF007800"/>
  </sheetPr>
  <dimension ref="B1:M365"/>
  <sheetViews>
    <sheetView topLeftCell="A46" zoomScaleNormal="100" workbookViewId="0">
      <selection activeCell="L78" sqref="L78"/>
    </sheetView>
  </sheetViews>
  <sheetFormatPr baseColWidth="10" defaultRowHeight="15" x14ac:dyDescent="0.2"/>
  <cols>
    <col min="1" max="1" width="5.83203125" customWidth="1"/>
    <col min="4" max="4" width="11.6640625" bestFit="1" customWidth="1"/>
  </cols>
  <sheetData>
    <row r="1" spans="2:9" x14ac:dyDescent="0.2">
      <c r="B1" t="s">
        <v>369</v>
      </c>
    </row>
    <row r="2" spans="2:9" x14ac:dyDescent="0.2">
      <c r="B2" t="s">
        <v>365</v>
      </c>
    </row>
    <row r="3" spans="2:9" x14ac:dyDescent="0.2">
      <c r="B3" t="s">
        <v>366</v>
      </c>
    </row>
    <row r="4" spans="2:9" x14ac:dyDescent="0.2">
      <c r="B4" t="s">
        <v>34</v>
      </c>
    </row>
    <row r="5" spans="2:9" x14ac:dyDescent="0.2">
      <c r="B5" t="s">
        <v>35</v>
      </c>
    </row>
    <row r="6" spans="2:9" ht="38" customHeight="1" x14ac:dyDescent="0.2"/>
    <row r="7" spans="2:9" ht="21" customHeight="1" x14ac:dyDescent="0.2">
      <c r="B7" s="41"/>
    </row>
    <row r="10" spans="2:9" x14ac:dyDescent="0.2">
      <c r="B10" s="80" t="s">
        <v>36</v>
      </c>
    </row>
    <row r="11" spans="2:9" ht="16" thickBot="1" x14ac:dyDescent="0.25"/>
    <row r="12" spans="2:9" ht="30" customHeight="1" x14ac:dyDescent="0.2">
      <c r="B12" s="83" t="s">
        <v>37</v>
      </c>
      <c r="C12" s="84" t="s">
        <v>38</v>
      </c>
      <c r="D12" s="84" t="s">
        <v>39</v>
      </c>
      <c r="E12" s="84" t="s">
        <v>40</v>
      </c>
      <c r="F12" s="84" t="s">
        <v>41</v>
      </c>
      <c r="G12" s="84" t="s">
        <v>42</v>
      </c>
      <c r="H12" s="84" t="s">
        <v>43</v>
      </c>
      <c r="I12" s="84" t="s">
        <v>44</v>
      </c>
    </row>
    <row r="13" spans="2:9" x14ac:dyDescent="0.2">
      <c r="B13" s="85" t="s">
        <v>3</v>
      </c>
      <c r="C13" s="87">
        <v>220</v>
      </c>
      <c r="D13" s="87">
        <v>0</v>
      </c>
      <c r="E13" s="87">
        <v>220</v>
      </c>
      <c r="F13" s="18">
        <v>89.823337547925831</v>
      </c>
      <c r="G13" s="18">
        <v>1041.2002563709802</v>
      </c>
      <c r="H13" s="18">
        <v>278.38219182598937</v>
      </c>
      <c r="I13" s="18">
        <v>103.66008006373755</v>
      </c>
    </row>
    <row r="14" spans="2:9" x14ac:dyDescent="0.2">
      <c r="B14" s="82" t="s">
        <v>4</v>
      </c>
      <c r="C14" s="88">
        <v>220</v>
      </c>
      <c r="D14" s="88">
        <v>0</v>
      </c>
      <c r="E14" s="88">
        <v>220</v>
      </c>
      <c r="F14" s="19">
        <v>3.0049999999999999</v>
      </c>
      <c r="G14" s="19">
        <v>6.2515384620000001</v>
      </c>
      <c r="H14" s="19">
        <v>4.2819533768863662</v>
      </c>
      <c r="I14" s="19">
        <v>0.53173413358089783</v>
      </c>
    </row>
    <row r="15" spans="2:9" x14ac:dyDescent="0.2">
      <c r="B15" s="82" t="s">
        <v>5</v>
      </c>
      <c r="C15" s="88">
        <v>220</v>
      </c>
      <c r="D15" s="88">
        <v>0</v>
      </c>
      <c r="E15" s="88">
        <v>220</v>
      </c>
      <c r="F15" s="19">
        <v>0</v>
      </c>
      <c r="G15" s="19">
        <v>1</v>
      </c>
      <c r="H15" s="19">
        <v>9.9999999999999992E-2</v>
      </c>
      <c r="I15" s="19">
        <v>0.30068415140161547</v>
      </c>
    </row>
    <row r="16" spans="2:9" x14ac:dyDescent="0.2">
      <c r="B16" s="82" t="s">
        <v>6</v>
      </c>
      <c r="C16" s="88">
        <v>220</v>
      </c>
      <c r="D16" s="88">
        <v>0</v>
      </c>
      <c r="E16" s="88">
        <v>220</v>
      </c>
      <c r="F16" s="19">
        <v>0</v>
      </c>
      <c r="G16" s="19">
        <v>1</v>
      </c>
      <c r="H16" s="19">
        <v>0.25454545454545469</v>
      </c>
      <c r="I16" s="19">
        <v>0.43659880199811024</v>
      </c>
    </row>
    <row r="17" spans="2:9" ht="16" thickBot="1" x14ac:dyDescent="0.25">
      <c r="B17" s="86" t="s">
        <v>7</v>
      </c>
      <c r="C17" s="89">
        <v>220</v>
      </c>
      <c r="D17" s="89">
        <v>0</v>
      </c>
      <c r="E17" s="89">
        <v>220</v>
      </c>
      <c r="F17" s="20">
        <v>0</v>
      </c>
      <c r="G17" s="20">
        <v>1</v>
      </c>
      <c r="H17" s="20">
        <v>0.49999999999999989</v>
      </c>
      <c r="I17" s="20">
        <v>0.50114025233602566</v>
      </c>
    </row>
    <row r="20" spans="2:9" x14ac:dyDescent="0.2">
      <c r="B20" s="10" t="s">
        <v>45</v>
      </c>
    </row>
    <row r="21" spans="2:9" ht="16" thickBot="1" x14ac:dyDescent="0.25"/>
    <row r="22" spans="2:9" ht="32" x14ac:dyDescent="0.2">
      <c r="B22" s="83"/>
      <c r="C22" s="84" t="s">
        <v>4</v>
      </c>
      <c r="D22" s="84" t="s">
        <v>5</v>
      </c>
      <c r="E22" s="84" t="s">
        <v>6</v>
      </c>
      <c r="F22" s="84" t="s">
        <v>7</v>
      </c>
      <c r="G22" s="21" t="s">
        <v>3</v>
      </c>
    </row>
    <row r="23" spans="2:9" x14ac:dyDescent="0.2">
      <c r="B23" s="90" t="s">
        <v>4</v>
      </c>
      <c r="C23" s="92">
        <v>1</v>
      </c>
      <c r="D23" s="24">
        <v>-3.4677285995991354E-2</v>
      </c>
      <c r="E23" s="24">
        <v>-4.0070634528918347E-2</v>
      </c>
      <c r="F23" s="24">
        <v>0.22946197938733823</v>
      </c>
      <c r="G23" s="25">
        <v>-0.27838467187404453</v>
      </c>
    </row>
    <row r="24" spans="2:9" x14ac:dyDescent="0.2">
      <c r="B24" s="82" t="s">
        <v>5</v>
      </c>
      <c r="C24" s="19">
        <v>-3.4677285995991354E-2</v>
      </c>
      <c r="D24" s="93">
        <v>1</v>
      </c>
      <c r="E24" s="19">
        <v>-2.0869596778242006E-2</v>
      </c>
      <c r="F24" s="19">
        <v>0.15151515151515099</v>
      </c>
      <c r="G24" s="26">
        <v>0.39620374657492829</v>
      </c>
    </row>
    <row r="25" spans="2:9" x14ac:dyDescent="0.2">
      <c r="B25" s="82" t="s">
        <v>6</v>
      </c>
      <c r="C25" s="19">
        <v>-4.0070634528918347E-2</v>
      </c>
      <c r="D25" s="19">
        <v>-2.0869596778242006E-2</v>
      </c>
      <c r="E25" s="93">
        <v>1</v>
      </c>
      <c r="F25" s="19">
        <v>0.18782637100417801</v>
      </c>
      <c r="G25" s="26">
        <v>0.37208725522289637</v>
      </c>
    </row>
    <row r="26" spans="2:9" x14ac:dyDescent="0.2">
      <c r="B26" s="82" t="s">
        <v>7</v>
      </c>
      <c r="C26" s="19">
        <v>0.22946197938733823</v>
      </c>
      <c r="D26" s="19">
        <v>0.15151515151515099</v>
      </c>
      <c r="E26" s="19">
        <v>0.18782637100417801</v>
      </c>
      <c r="F26" s="93">
        <v>1</v>
      </c>
      <c r="G26" s="26">
        <v>0.23213025083976896</v>
      </c>
    </row>
    <row r="27" spans="2:9" ht="16" thickBot="1" x14ac:dyDescent="0.25">
      <c r="B27" s="91" t="s">
        <v>3</v>
      </c>
      <c r="C27" s="27">
        <v>-0.27838467187404453</v>
      </c>
      <c r="D27" s="27">
        <v>0.39620374657492829</v>
      </c>
      <c r="E27" s="27">
        <v>0.37208725522289637</v>
      </c>
      <c r="F27" s="27">
        <v>0.23213025083976896</v>
      </c>
      <c r="G27" s="94">
        <v>1</v>
      </c>
    </row>
    <row r="30" spans="2:9" x14ac:dyDescent="0.2">
      <c r="B30" s="10" t="s">
        <v>201</v>
      </c>
    </row>
    <row r="32" spans="2:9" x14ac:dyDescent="0.2">
      <c r="B32" s="80" t="s">
        <v>202</v>
      </c>
    </row>
    <row r="33" spans="2:3" ht="16" thickBot="1" x14ac:dyDescent="0.25"/>
    <row r="34" spans="2:3" x14ac:dyDescent="0.2">
      <c r="B34" s="95" t="s">
        <v>38</v>
      </c>
      <c r="C34" s="96">
        <v>220</v>
      </c>
    </row>
    <row r="35" spans="2:3" x14ac:dyDescent="0.2">
      <c r="B35" s="82" t="s">
        <v>46</v>
      </c>
      <c r="C35" s="88">
        <v>220</v>
      </c>
    </row>
    <row r="36" spans="2:3" x14ac:dyDescent="0.2">
      <c r="B36" s="82" t="s">
        <v>47</v>
      </c>
      <c r="C36" s="88">
        <v>215</v>
      </c>
    </row>
    <row r="37" spans="2:3" x14ac:dyDescent="0.2">
      <c r="B37" s="82" t="s">
        <v>48</v>
      </c>
      <c r="C37" s="19">
        <v>0.39299512447721829</v>
      </c>
    </row>
    <row r="38" spans="2:3" x14ac:dyDescent="0.2">
      <c r="B38" s="82" t="s">
        <v>49</v>
      </c>
      <c r="C38" s="19">
        <v>0.38170201051400376</v>
      </c>
    </row>
    <row r="39" spans="2:3" x14ac:dyDescent="0.2">
      <c r="B39" s="82" t="s">
        <v>50</v>
      </c>
      <c r="C39" s="19">
        <v>6643.8667587290001</v>
      </c>
    </row>
    <row r="40" spans="2:3" x14ac:dyDescent="0.2">
      <c r="B40" s="82" t="s">
        <v>51</v>
      </c>
      <c r="C40" s="19">
        <v>81.509918161712079</v>
      </c>
    </row>
    <row r="41" spans="2:3" x14ac:dyDescent="0.2">
      <c r="B41" s="82" t="s">
        <v>52</v>
      </c>
      <c r="C41" s="19">
        <v>19.834515975338924</v>
      </c>
    </row>
    <row r="42" spans="2:3" x14ac:dyDescent="0.2">
      <c r="B42" s="82" t="s">
        <v>53</v>
      </c>
      <c r="C42" s="19">
        <v>1.4017031377073683</v>
      </c>
    </row>
    <row r="43" spans="2:3" x14ac:dyDescent="0.2">
      <c r="B43" s="82" t="s">
        <v>54</v>
      </c>
      <c r="C43" s="19">
        <v>5</v>
      </c>
    </row>
    <row r="44" spans="2:3" x14ac:dyDescent="0.2">
      <c r="B44" s="82" t="s">
        <v>55</v>
      </c>
      <c r="C44" s="19">
        <v>1941.2611775450112</v>
      </c>
    </row>
    <row r="45" spans="2:3" x14ac:dyDescent="0.2">
      <c r="B45" s="82" t="s">
        <v>56</v>
      </c>
      <c r="C45" s="19">
        <v>1941.5415513767869</v>
      </c>
    </row>
    <row r="46" spans="2:3" x14ac:dyDescent="0.2">
      <c r="B46" s="82" t="s">
        <v>57</v>
      </c>
      <c r="C46" s="19">
        <v>1958.2293152767729</v>
      </c>
    </row>
    <row r="47" spans="2:3" ht="16" thickBot="1" x14ac:dyDescent="0.25">
      <c r="B47" s="86" t="s">
        <v>58</v>
      </c>
      <c r="C47" s="20">
        <v>0.63523766043081809</v>
      </c>
    </row>
    <row r="50" spans="2:9" x14ac:dyDescent="0.2">
      <c r="B50" s="97" t="s">
        <v>203</v>
      </c>
    </row>
    <row r="51" spans="2:9" ht="16" thickBot="1" x14ac:dyDescent="0.25"/>
    <row r="52" spans="2:9" ht="30" customHeight="1" x14ac:dyDescent="0.2">
      <c r="B52" s="83" t="s">
        <v>59</v>
      </c>
      <c r="C52" s="84" t="s">
        <v>47</v>
      </c>
      <c r="D52" s="84" t="s">
        <v>60</v>
      </c>
      <c r="E52" s="84" t="s">
        <v>61</v>
      </c>
      <c r="F52" s="84" t="s">
        <v>62</v>
      </c>
      <c r="G52" s="84" t="s">
        <v>63</v>
      </c>
      <c r="H52" s="84" t="s">
        <v>64</v>
      </c>
    </row>
    <row r="53" spans="2:9" x14ac:dyDescent="0.2">
      <c r="B53" s="90" t="s">
        <v>65</v>
      </c>
      <c r="C53" s="24">
        <v>4</v>
      </c>
      <c r="D53" s="24">
        <v>924813.91841494991</v>
      </c>
      <c r="E53" s="24">
        <v>231203.47960373748</v>
      </c>
      <c r="F53" s="24">
        <v>34.799535872686235</v>
      </c>
      <c r="G53" s="33">
        <v>2.133609949938529E-22</v>
      </c>
      <c r="H53" s="36" t="s">
        <v>68</v>
      </c>
    </row>
    <row r="54" spans="2:9" x14ac:dyDescent="0.2">
      <c r="B54" s="82" t="s">
        <v>66</v>
      </c>
      <c r="C54" s="19">
        <v>215</v>
      </c>
      <c r="D54" s="19">
        <v>1428431.353126735</v>
      </c>
      <c r="E54" s="19">
        <v>6643.8667587290001</v>
      </c>
      <c r="F54" s="19"/>
      <c r="G54" s="34"/>
      <c r="H54" s="37" t="s">
        <v>69</v>
      </c>
    </row>
    <row r="55" spans="2:9" ht="16" thickBot="1" x14ac:dyDescent="0.25">
      <c r="B55" s="86" t="s">
        <v>67</v>
      </c>
      <c r="C55" s="20">
        <v>219</v>
      </c>
      <c r="D55" s="20">
        <v>2353245.2715416849</v>
      </c>
      <c r="E55" s="20"/>
      <c r="F55" s="20"/>
      <c r="G55" s="35"/>
      <c r="H55" s="38" t="s">
        <v>69</v>
      </c>
    </row>
    <row r="56" spans="2:9" x14ac:dyDescent="0.2">
      <c r="B56" s="39" t="s">
        <v>70</v>
      </c>
    </row>
    <row r="57" spans="2:9" x14ac:dyDescent="0.2">
      <c r="B57" s="39" t="s">
        <v>71</v>
      </c>
    </row>
    <row r="60" spans="2:9" x14ac:dyDescent="0.2">
      <c r="B60" s="80" t="s">
        <v>204</v>
      </c>
    </row>
    <row r="61" spans="2:9" ht="16" thickBot="1" x14ac:dyDescent="0.25"/>
    <row r="62" spans="2:9" ht="30" customHeight="1" x14ac:dyDescent="0.2">
      <c r="B62" s="83" t="s">
        <v>59</v>
      </c>
      <c r="C62" s="84" t="s">
        <v>72</v>
      </c>
      <c r="D62" s="84" t="s">
        <v>73</v>
      </c>
      <c r="E62" s="84" t="s">
        <v>74</v>
      </c>
      <c r="F62" s="84" t="s">
        <v>75</v>
      </c>
      <c r="G62" s="84" t="s">
        <v>76</v>
      </c>
      <c r="H62" s="84" t="s">
        <v>77</v>
      </c>
      <c r="I62" s="84" t="s">
        <v>64</v>
      </c>
    </row>
    <row r="63" spans="2:9" x14ac:dyDescent="0.2">
      <c r="B63" s="90" t="s">
        <v>78</v>
      </c>
      <c r="C63" s="24">
        <v>472.23789053373702</v>
      </c>
      <c r="D63" s="24">
        <v>45.592862236159505</v>
      </c>
      <c r="E63" s="24">
        <v>10.35771538289621</v>
      </c>
      <c r="F63" s="33">
        <v>1.1799598092139973E-20</v>
      </c>
      <c r="G63" s="24">
        <v>382.37166351897213</v>
      </c>
      <c r="H63" s="24">
        <v>562.1041175485019</v>
      </c>
      <c r="I63" s="36" t="s">
        <v>68</v>
      </c>
    </row>
    <row r="64" spans="2:9" x14ac:dyDescent="0.2">
      <c r="B64" s="82" t="s">
        <v>4</v>
      </c>
      <c r="C64" s="19">
        <v>-57.31117823546132</v>
      </c>
      <c r="D64" s="19">
        <v>10.714701653556419</v>
      </c>
      <c r="E64" s="19">
        <v>-5.3488356548349261</v>
      </c>
      <c r="F64" s="34">
        <v>2.2582827674533235E-7</v>
      </c>
      <c r="G64" s="19">
        <v>-78.430488670644181</v>
      </c>
      <c r="H64" s="19">
        <v>-36.191867800278459</v>
      </c>
      <c r="I64" s="37" t="s">
        <v>68</v>
      </c>
    </row>
    <row r="65" spans="2:9" x14ac:dyDescent="0.2">
      <c r="B65" s="82" t="s">
        <v>5</v>
      </c>
      <c r="C65" s="19">
        <v>125.99656876537975</v>
      </c>
      <c r="D65" s="19">
        <v>18.611155073502097</v>
      </c>
      <c r="E65" s="19">
        <v>6.7699488971949515</v>
      </c>
      <c r="F65" s="34">
        <v>1.2083201106349861E-10</v>
      </c>
      <c r="G65" s="19">
        <v>89.312881784309525</v>
      </c>
      <c r="H65" s="19">
        <v>162.68025574644997</v>
      </c>
      <c r="I65" s="37" t="s">
        <v>68</v>
      </c>
    </row>
    <row r="66" spans="2:9" x14ac:dyDescent="0.2">
      <c r="B66" s="82" t="s">
        <v>6</v>
      </c>
      <c r="C66" s="19">
        <v>79.262985076633385</v>
      </c>
      <c r="D66" s="19">
        <v>12.914354813937546</v>
      </c>
      <c r="E66" s="19">
        <v>6.1375876858432346</v>
      </c>
      <c r="F66" s="34">
        <v>3.9842977805903956E-9</v>
      </c>
      <c r="G66" s="19">
        <v>53.808028214151193</v>
      </c>
      <c r="H66" s="19">
        <v>104.71794193911558</v>
      </c>
      <c r="I66" s="37" t="s">
        <v>68</v>
      </c>
    </row>
    <row r="67" spans="2:9" ht="16" thickBot="1" x14ac:dyDescent="0.25">
      <c r="B67" s="86" t="s">
        <v>7</v>
      </c>
      <c r="C67" s="20">
        <v>37.544810058846181</v>
      </c>
      <c r="D67" s="20">
        <v>11.705788886805754</v>
      </c>
      <c r="E67" s="20">
        <v>3.2073711923136616</v>
      </c>
      <c r="F67" s="35">
        <v>1.5439205559886204E-3</v>
      </c>
      <c r="G67" s="20">
        <v>14.47200809173702</v>
      </c>
      <c r="H67" s="20">
        <v>60.617612025955339</v>
      </c>
      <c r="I67" s="38" t="s">
        <v>367</v>
      </c>
    </row>
    <row r="68" spans="2:9" x14ac:dyDescent="0.2">
      <c r="B68" s="39" t="s">
        <v>71</v>
      </c>
    </row>
    <row r="71" spans="2:9" x14ac:dyDescent="0.2">
      <c r="B71" s="80" t="s">
        <v>205</v>
      </c>
    </row>
    <row r="73" spans="2:9" x14ac:dyDescent="0.2">
      <c r="B73" t="s">
        <v>368</v>
      </c>
    </row>
    <row r="76" spans="2:9" x14ac:dyDescent="0.2">
      <c r="B76" s="80" t="s">
        <v>207</v>
      </c>
    </row>
    <row r="77" spans="2:9" ht="16" thickBot="1" x14ac:dyDescent="0.25"/>
    <row r="78" spans="2:9" ht="30" customHeight="1" x14ac:dyDescent="0.2">
      <c r="B78" s="83" t="s">
        <v>59</v>
      </c>
      <c r="C78" s="84" t="s">
        <v>72</v>
      </c>
      <c r="D78" s="84" t="s">
        <v>73</v>
      </c>
      <c r="E78" s="84" t="s">
        <v>74</v>
      </c>
      <c r="F78" s="84" t="s">
        <v>75</v>
      </c>
      <c r="G78" s="84" t="s">
        <v>76</v>
      </c>
      <c r="H78" s="84" t="s">
        <v>77</v>
      </c>
      <c r="I78" s="84" t="s">
        <v>64</v>
      </c>
    </row>
    <row r="79" spans="2:9" x14ac:dyDescent="0.2">
      <c r="B79" s="90" t="s">
        <v>4</v>
      </c>
      <c r="C79" s="24">
        <v>-0.29398308090053255</v>
      </c>
      <c r="D79" s="24">
        <v>5.4962070228273881E-2</v>
      </c>
      <c r="E79" s="24">
        <v>-5.348835654834927</v>
      </c>
      <c r="F79" s="33">
        <v>2.2582827674533235E-7</v>
      </c>
      <c r="G79" s="24">
        <v>-0.40231657079532196</v>
      </c>
      <c r="H79" s="24">
        <v>-0.18564959100574313</v>
      </c>
      <c r="I79" s="36" t="s">
        <v>68</v>
      </c>
    </row>
    <row r="80" spans="2:9" x14ac:dyDescent="0.2">
      <c r="B80" s="82" t="s">
        <v>5</v>
      </c>
      <c r="C80" s="19">
        <v>0.36547503470418907</v>
      </c>
      <c r="D80" s="19">
        <v>5.3984903025725846E-2</v>
      </c>
      <c r="E80" s="19">
        <v>6.7699488971949515</v>
      </c>
      <c r="F80" s="34">
        <v>1.2083201106349861E-10</v>
      </c>
      <c r="G80" s="19">
        <v>0.25906759913783178</v>
      </c>
      <c r="H80" s="19">
        <v>0.47188247027054636</v>
      </c>
      <c r="I80" s="37" t="s">
        <v>68</v>
      </c>
    </row>
    <row r="81" spans="2:9" x14ac:dyDescent="0.2">
      <c r="B81" s="82" t="s">
        <v>6</v>
      </c>
      <c r="C81" s="19">
        <v>0.33384234611794561</v>
      </c>
      <c r="D81" s="19">
        <v>5.4393087839376339E-2</v>
      </c>
      <c r="E81" s="19">
        <v>6.1375876858432346</v>
      </c>
      <c r="F81" s="34">
        <v>3.9842977805903956E-9</v>
      </c>
      <c r="G81" s="19">
        <v>0.22663035415112609</v>
      </c>
      <c r="H81" s="19">
        <v>0.44105433808476513</v>
      </c>
      <c r="I81" s="37" t="s">
        <v>68</v>
      </c>
    </row>
    <row r="82" spans="2:9" ht="16" thickBot="1" x14ac:dyDescent="0.25">
      <c r="B82" s="86" t="s">
        <v>7</v>
      </c>
      <c r="C82" s="20">
        <v>0.18150878887252841</v>
      </c>
      <c r="D82" s="20">
        <v>5.659113896997861E-2</v>
      </c>
      <c r="E82" s="20">
        <v>3.2073711923136616</v>
      </c>
      <c r="F82" s="35">
        <v>1.5439205559886204E-3</v>
      </c>
      <c r="G82" s="20">
        <v>6.9964308173819115E-2</v>
      </c>
      <c r="H82" s="20">
        <v>0.29305326957123773</v>
      </c>
      <c r="I82" s="38" t="s">
        <v>367</v>
      </c>
    </row>
    <row r="83" spans="2:9" x14ac:dyDescent="0.2">
      <c r="B83" s="39" t="s">
        <v>71</v>
      </c>
    </row>
    <row r="102" spans="2:13" x14ac:dyDescent="0.2">
      <c r="F102" t="s">
        <v>79</v>
      </c>
    </row>
    <row r="105" spans="2:13" x14ac:dyDescent="0.2">
      <c r="B105" s="80" t="s">
        <v>208</v>
      </c>
    </row>
    <row r="106" spans="2:13" ht="16" thickBot="1" x14ac:dyDescent="0.25"/>
    <row r="107" spans="2:13" ht="64" x14ac:dyDescent="0.2">
      <c r="B107" s="83" t="s">
        <v>80</v>
      </c>
      <c r="C107" s="84" t="s">
        <v>81</v>
      </c>
      <c r="D107" s="84" t="s">
        <v>3</v>
      </c>
      <c r="E107" s="84" t="s">
        <v>210</v>
      </c>
      <c r="F107" s="84" t="s">
        <v>191</v>
      </c>
      <c r="G107" s="84" t="s">
        <v>192</v>
      </c>
      <c r="H107" s="84" t="s">
        <v>193</v>
      </c>
      <c r="I107" s="84" t="s">
        <v>194</v>
      </c>
      <c r="J107" s="84" t="s">
        <v>195</v>
      </c>
      <c r="K107" s="84" t="s">
        <v>196</v>
      </c>
      <c r="L107" s="84" t="s">
        <v>197</v>
      </c>
      <c r="M107" s="84" t="s">
        <v>198</v>
      </c>
    </row>
    <row r="108" spans="2:13" x14ac:dyDescent="0.2">
      <c r="B108" s="90" t="s">
        <v>82</v>
      </c>
      <c r="C108" s="100">
        <v>1</v>
      </c>
      <c r="D108" s="24">
        <v>270.74889999212297</v>
      </c>
      <c r="E108" s="24">
        <v>263.91774596245415</v>
      </c>
      <c r="F108" s="24">
        <v>6.8311540296688236</v>
      </c>
      <c r="G108" s="24">
        <v>8.3807641864099475E-2</v>
      </c>
      <c r="H108" s="24">
        <v>9.5342996576131771</v>
      </c>
      <c r="I108" s="24">
        <v>245.12507764915998</v>
      </c>
      <c r="J108" s="24">
        <v>282.71041427574829</v>
      </c>
      <c r="K108" s="24">
        <v>82.065642193857002</v>
      </c>
      <c r="L108" s="24">
        <v>102.16151330249633</v>
      </c>
      <c r="M108" s="24">
        <v>425.67397862241194</v>
      </c>
    </row>
    <row r="109" spans="2:13" x14ac:dyDescent="0.2">
      <c r="B109" s="82" t="s">
        <v>83</v>
      </c>
      <c r="C109" s="88">
        <v>1</v>
      </c>
      <c r="D109" s="19">
        <v>314.50582438280878</v>
      </c>
      <c r="E109" s="19">
        <v>389.91431472783387</v>
      </c>
      <c r="F109" s="19">
        <v>-75.408490345025086</v>
      </c>
      <c r="G109" s="19">
        <v>-0.92514496451116501</v>
      </c>
      <c r="H109" s="19">
        <v>17.992590510098903</v>
      </c>
      <c r="I109" s="19">
        <v>354.4498550720881</v>
      </c>
      <c r="J109" s="19">
        <v>425.37877438357964</v>
      </c>
      <c r="K109" s="19">
        <v>83.472151475765273</v>
      </c>
      <c r="L109" s="19">
        <v>225.38576911740509</v>
      </c>
      <c r="M109" s="19">
        <v>554.44286033826268</v>
      </c>
    </row>
    <row r="110" spans="2:13" x14ac:dyDescent="0.2">
      <c r="B110" s="82" t="s">
        <v>84</v>
      </c>
      <c r="C110" s="88">
        <v>1</v>
      </c>
      <c r="D110" s="19">
        <v>390.60697916261392</v>
      </c>
      <c r="E110" s="19">
        <v>354.88176328126457</v>
      </c>
      <c r="F110" s="19">
        <v>35.725215881349357</v>
      </c>
      <c r="G110" s="19">
        <v>0.43829286897911129</v>
      </c>
      <c r="H110" s="19">
        <v>12.092085660107786</v>
      </c>
      <c r="I110" s="19">
        <v>331.04754753528766</v>
      </c>
      <c r="J110" s="19">
        <v>378.71597902724147</v>
      </c>
      <c r="K110" s="19">
        <v>82.401973849783388</v>
      </c>
      <c r="L110" s="19">
        <v>192.46260104283073</v>
      </c>
      <c r="M110" s="19">
        <v>517.30092551969847</v>
      </c>
    </row>
    <row r="111" spans="2:13" x14ac:dyDescent="0.2">
      <c r="B111" s="82" t="s">
        <v>85</v>
      </c>
      <c r="C111" s="88">
        <v>1</v>
      </c>
      <c r="D111" s="19">
        <v>249.86237982712225</v>
      </c>
      <c r="E111" s="19">
        <v>354.88176328126457</v>
      </c>
      <c r="F111" s="19">
        <v>-105.01938345414231</v>
      </c>
      <c r="G111" s="19">
        <v>-1.2884245969403194</v>
      </c>
      <c r="H111" s="19">
        <v>12.092085660107786</v>
      </c>
      <c r="I111" s="19">
        <v>331.04754753528766</v>
      </c>
      <c r="J111" s="19">
        <v>378.71597902724147</v>
      </c>
      <c r="K111" s="19">
        <v>82.401973849783388</v>
      </c>
      <c r="L111" s="19">
        <v>192.46260104283073</v>
      </c>
      <c r="M111" s="19">
        <v>517.30092551969847</v>
      </c>
    </row>
    <row r="112" spans="2:13" x14ac:dyDescent="0.2">
      <c r="B112" s="82" t="s">
        <v>86</v>
      </c>
      <c r="C112" s="88">
        <v>1</v>
      </c>
      <c r="D112" s="19">
        <v>222.03389430781561</v>
      </c>
      <c r="E112" s="19">
        <v>314.34604448937108</v>
      </c>
      <c r="F112" s="19">
        <v>-92.312150181555467</v>
      </c>
      <c r="G112" s="19">
        <v>-1.1325265963144784</v>
      </c>
      <c r="H112" s="19">
        <v>12.676572435510353</v>
      </c>
      <c r="I112" s="19">
        <v>289.35977075297046</v>
      </c>
      <c r="J112" s="19">
        <v>339.3323182257717</v>
      </c>
      <c r="K112" s="19">
        <v>82.489770562426358</v>
      </c>
      <c r="L112" s="19">
        <v>151.75382973958895</v>
      </c>
      <c r="M112" s="19">
        <v>476.93825923915324</v>
      </c>
    </row>
    <row r="113" spans="2:13" x14ac:dyDescent="0.2">
      <c r="B113" s="82" t="s">
        <v>87</v>
      </c>
      <c r="C113" s="88">
        <v>1</v>
      </c>
      <c r="D113" s="19">
        <v>276.35819705736077</v>
      </c>
      <c r="E113" s="19">
        <v>272.10505714713588</v>
      </c>
      <c r="F113" s="19">
        <v>4.2531399102248884</v>
      </c>
      <c r="G113" s="19">
        <v>5.2179415783326473E-2</v>
      </c>
      <c r="H113" s="19">
        <v>9.9409975596021312</v>
      </c>
      <c r="I113" s="19">
        <v>252.51076322417376</v>
      </c>
      <c r="J113" s="19">
        <v>291.69935107009798</v>
      </c>
      <c r="K113" s="19">
        <v>82.11388549574923</v>
      </c>
      <c r="L113" s="19">
        <v>110.25373408690155</v>
      </c>
      <c r="M113" s="19">
        <v>433.95638020737022</v>
      </c>
    </row>
    <row r="114" spans="2:13" x14ac:dyDescent="0.2">
      <c r="B114" s="82" t="s">
        <v>88</v>
      </c>
      <c r="C114" s="88">
        <v>1</v>
      </c>
      <c r="D114" s="19">
        <v>294.86318135451683</v>
      </c>
      <c r="E114" s="19">
        <v>272.10505714713588</v>
      </c>
      <c r="F114" s="19">
        <v>22.758124207380945</v>
      </c>
      <c r="G114" s="19">
        <v>0.2792068096821031</v>
      </c>
      <c r="H114" s="19">
        <v>9.9409975596021312</v>
      </c>
      <c r="I114" s="19">
        <v>252.51076322417376</v>
      </c>
      <c r="J114" s="19">
        <v>291.69935107009798</v>
      </c>
      <c r="K114" s="19">
        <v>82.11388549574923</v>
      </c>
      <c r="L114" s="19">
        <v>110.25373408690155</v>
      </c>
      <c r="M114" s="19">
        <v>433.95638020737022</v>
      </c>
    </row>
    <row r="115" spans="2:13" x14ac:dyDescent="0.2">
      <c r="B115" s="82" t="s">
        <v>89</v>
      </c>
      <c r="C115" s="88">
        <v>1</v>
      </c>
      <c r="D115" s="19">
        <v>383.45580710381228</v>
      </c>
      <c r="E115" s="19">
        <v>403.66899750434459</v>
      </c>
      <c r="F115" s="19">
        <v>-20.213190400532312</v>
      </c>
      <c r="G115" s="19">
        <v>-0.24798442761812414</v>
      </c>
      <c r="H115" s="19">
        <v>18.230382888149954</v>
      </c>
      <c r="I115" s="19">
        <v>367.73583501266745</v>
      </c>
      <c r="J115" s="19">
        <v>439.60215999602173</v>
      </c>
      <c r="K115" s="19">
        <v>83.523730873192861</v>
      </c>
      <c r="L115" s="19">
        <v>239.03878585210202</v>
      </c>
      <c r="M115" s="19">
        <v>568.29920915658715</v>
      </c>
    </row>
    <row r="116" spans="2:13" x14ac:dyDescent="0.2">
      <c r="B116" s="82" t="s">
        <v>90</v>
      </c>
      <c r="C116" s="88">
        <v>1</v>
      </c>
      <c r="D116" s="19">
        <v>300.2942445751741</v>
      </c>
      <c r="E116" s="19">
        <v>356.93541381559822</v>
      </c>
      <c r="F116" s="19">
        <v>-56.641169240424119</v>
      </c>
      <c r="G116" s="19">
        <v>-0.69489910575116198</v>
      </c>
      <c r="H116" s="19">
        <v>12.187788588894353</v>
      </c>
      <c r="I116" s="19">
        <v>332.91256193882163</v>
      </c>
      <c r="J116" s="19">
        <v>380.95826569237482</v>
      </c>
      <c r="K116" s="19">
        <v>82.416072154747724</v>
      </c>
      <c r="L116" s="19">
        <v>194.4884629845578</v>
      </c>
      <c r="M116" s="19">
        <v>519.38236464663862</v>
      </c>
    </row>
    <row r="117" spans="2:13" x14ac:dyDescent="0.2">
      <c r="B117" s="82" t="s">
        <v>91</v>
      </c>
      <c r="C117" s="88">
        <v>1</v>
      </c>
      <c r="D117" s="19">
        <v>296.74312209515341</v>
      </c>
      <c r="E117" s="19">
        <v>326.48407446559355</v>
      </c>
      <c r="F117" s="19">
        <v>-29.740952370440141</v>
      </c>
      <c r="G117" s="19">
        <v>-0.36487525740653309</v>
      </c>
      <c r="H117" s="19">
        <v>12.013016590766556</v>
      </c>
      <c r="I117" s="19">
        <v>302.8057085300203</v>
      </c>
      <c r="J117" s="19">
        <v>350.1624404011668</v>
      </c>
      <c r="K117" s="19">
        <v>82.390407975316108</v>
      </c>
      <c r="L117" s="19">
        <v>164.0877092495339</v>
      </c>
      <c r="M117" s="19">
        <v>488.88043968165323</v>
      </c>
    </row>
    <row r="118" spans="2:13" x14ac:dyDescent="0.2">
      <c r="B118" s="82" t="s">
        <v>92</v>
      </c>
      <c r="C118" s="88">
        <v>1</v>
      </c>
      <c r="D118" s="19">
        <v>429.79776568141511</v>
      </c>
      <c r="E118" s="19">
        <v>385.19423323344409</v>
      </c>
      <c r="F118" s="19">
        <v>44.60353244797102</v>
      </c>
      <c r="G118" s="19">
        <v>0.54721601314185575</v>
      </c>
      <c r="H118" s="19">
        <v>14.50712573323956</v>
      </c>
      <c r="I118" s="19">
        <v>356.59983072100249</v>
      </c>
      <c r="J118" s="19">
        <v>413.7886357458857</v>
      </c>
      <c r="K118" s="19">
        <v>82.790841617711692</v>
      </c>
      <c r="L118" s="19">
        <v>222.00858963373142</v>
      </c>
      <c r="M118" s="19">
        <v>548.3798768331568</v>
      </c>
    </row>
    <row r="119" spans="2:13" x14ac:dyDescent="0.2">
      <c r="B119" s="82" t="s">
        <v>93</v>
      </c>
      <c r="C119" s="88">
        <v>1</v>
      </c>
      <c r="D119" s="19">
        <v>297.21708504560701</v>
      </c>
      <c r="E119" s="19">
        <v>263.91774596245415</v>
      </c>
      <c r="F119" s="19">
        <v>33.299339083152859</v>
      </c>
      <c r="G119" s="19">
        <v>0.40853113135371377</v>
      </c>
      <c r="H119" s="19">
        <v>9.5342996576131771</v>
      </c>
      <c r="I119" s="19">
        <v>245.12507764915998</v>
      </c>
      <c r="J119" s="19">
        <v>282.71041427574829</v>
      </c>
      <c r="K119" s="19">
        <v>82.065642193857002</v>
      </c>
      <c r="L119" s="19">
        <v>102.16151330249633</v>
      </c>
      <c r="M119" s="19">
        <v>425.67397862241194</v>
      </c>
    </row>
    <row r="120" spans="2:13" x14ac:dyDescent="0.2">
      <c r="B120" s="82" t="s">
        <v>94</v>
      </c>
      <c r="C120" s="88">
        <v>1</v>
      </c>
      <c r="D120" s="19">
        <v>268.40556671680145</v>
      </c>
      <c r="E120" s="19">
        <v>263.91774596245415</v>
      </c>
      <c r="F120" s="19">
        <v>4.4878207543472968</v>
      </c>
      <c r="G120" s="19">
        <v>5.5058584961938724E-2</v>
      </c>
      <c r="H120" s="19">
        <v>9.5342996576131771</v>
      </c>
      <c r="I120" s="19">
        <v>245.12507764915998</v>
      </c>
      <c r="J120" s="19">
        <v>282.71041427574829</v>
      </c>
      <c r="K120" s="19">
        <v>82.065642193857002</v>
      </c>
      <c r="L120" s="19">
        <v>102.16151330249633</v>
      </c>
      <c r="M120" s="19">
        <v>425.67397862241194</v>
      </c>
    </row>
    <row r="121" spans="2:13" x14ac:dyDescent="0.2">
      <c r="B121" s="82" t="s">
        <v>95</v>
      </c>
      <c r="C121" s="88">
        <v>1</v>
      </c>
      <c r="D121" s="19">
        <v>206.02798850125583</v>
      </c>
      <c r="E121" s="19">
        <v>275.61877820463121</v>
      </c>
      <c r="F121" s="19">
        <v>-69.590789703375378</v>
      </c>
      <c r="G121" s="19">
        <v>-0.85377082044556007</v>
      </c>
      <c r="H121" s="19">
        <v>10.181342123798027</v>
      </c>
      <c r="I121" s="19">
        <v>255.55075093595553</v>
      </c>
      <c r="J121" s="19">
        <v>295.68680547330689</v>
      </c>
      <c r="K121" s="19">
        <v>82.143328920678798</v>
      </c>
      <c r="L121" s="19">
        <v>113.70942041310258</v>
      </c>
      <c r="M121" s="19">
        <v>437.52813599615985</v>
      </c>
    </row>
    <row r="122" spans="2:13" x14ac:dyDescent="0.2">
      <c r="B122" s="82" t="s">
        <v>96</v>
      </c>
      <c r="C122" s="88">
        <v>1</v>
      </c>
      <c r="D122" s="19">
        <v>201.96734153603134</v>
      </c>
      <c r="E122" s="19">
        <v>275.61877820463121</v>
      </c>
      <c r="F122" s="19">
        <v>-73.651436668599871</v>
      </c>
      <c r="G122" s="19">
        <v>-0.90358864699727304</v>
      </c>
      <c r="H122" s="19">
        <v>10.181342123798027</v>
      </c>
      <c r="I122" s="19">
        <v>255.55075093595553</v>
      </c>
      <c r="J122" s="19">
        <v>295.68680547330689</v>
      </c>
      <c r="K122" s="19">
        <v>82.143328920678798</v>
      </c>
      <c r="L122" s="19">
        <v>113.70942041310258</v>
      </c>
      <c r="M122" s="19">
        <v>437.52813599615985</v>
      </c>
    </row>
    <row r="123" spans="2:13" x14ac:dyDescent="0.2">
      <c r="B123" s="82" t="s">
        <v>97</v>
      </c>
      <c r="C123" s="88">
        <v>1</v>
      </c>
      <c r="D123" s="19">
        <v>239.72697458725526</v>
      </c>
      <c r="E123" s="19">
        <v>289.70777616841173</v>
      </c>
      <c r="F123" s="19">
        <v>-49.98080158115647</v>
      </c>
      <c r="G123" s="19">
        <v>-0.61318674718819821</v>
      </c>
      <c r="H123" s="19">
        <v>11.476946878371344</v>
      </c>
      <c r="I123" s="19">
        <v>267.08603532955459</v>
      </c>
      <c r="J123" s="19">
        <v>312.32951700726886</v>
      </c>
      <c r="K123" s="19">
        <v>82.31395427494634</v>
      </c>
      <c r="L123" s="19">
        <v>127.46210571588676</v>
      </c>
      <c r="M123" s="19">
        <v>451.95344662093669</v>
      </c>
    </row>
    <row r="124" spans="2:13" x14ac:dyDescent="0.2">
      <c r="B124" s="82" t="s">
        <v>98</v>
      </c>
      <c r="C124" s="88">
        <v>1</v>
      </c>
      <c r="D124" s="19">
        <v>171.39281859155261</v>
      </c>
      <c r="E124" s="19">
        <v>265.68116684446318</v>
      </c>
      <c r="F124" s="19">
        <v>-94.288348252910566</v>
      </c>
      <c r="G124" s="19">
        <v>-1.1567714749246423</v>
      </c>
      <c r="H124" s="19">
        <v>9.6027543769491377</v>
      </c>
      <c r="I124" s="19">
        <v>246.75357023216876</v>
      </c>
      <c r="J124" s="19">
        <v>284.60876345675757</v>
      </c>
      <c r="K124" s="19">
        <v>82.073623353383255</v>
      </c>
      <c r="L124" s="19">
        <v>103.90920284721594</v>
      </c>
      <c r="M124" s="19">
        <v>427.45313084171039</v>
      </c>
    </row>
    <row r="125" spans="2:13" x14ac:dyDescent="0.2">
      <c r="B125" s="82" t="s">
        <v>99</v>
      </c>
      <c r="C125" s="88">
        <v>1</v>
      </c>
      <c r="D125" s="19">
        <v>172.74559451311936</v>
      </c>
      <c r="E125" s="19">
        <v>223.79992119763119</v>
      </c>
      <c r="F125" s="19">
        <v>-51.054326684511835</v>
      </c>
      <c r="G125" s="19">
        <v>-0.62635723156073231</v>
      </c>
      <c r="H125" s="19">
        <v>10.946550336460476</v>
      </c>
      <c r="I125" s="19">
        <v>202.22362330105562</v>
      </c>
      <c r="J125" s="19">
        <v>245.37621909420676</v>
      </c>
      <c r="K125" s="19">
        <v>82.24167874622735</v>
      </c>
      <c r="L125" s="19">
        <v>61.696710085294825</v>
      </c>
      <c r="M125" s="19">
        <v>385.90313230996753</v>
      </c>
    </row>
    <row r="126" spans="2:13" x14ac:dyDescent="0.2">
      <c r="B126" s="82" t="s">
        <v>100</v>
      </c>
      <c r="C126" s="88">
        <v>1</v>
      </c>
      <c r="D126" s="19">
        <v>379.20412736310453</v>
      </c>
      <c r="E126" s="19">
        <v>419.79800049747672</v>
      </c>
      <c r="F126" s="19">
        <v>-40.593873134372188</v>
      </c>
      <c r="G126" s="19">
        <v>-0.49802372582236848</v>
      </c>
      <c r="H126" s="19">
        <v>18.955059819016956</v>
      </c>
      <c r="I126" s="19">
        <v>382.43645693061438</v>
      </c>
      <c r="J126" s="19">
        <v>457.15954406433906</v>
      </c>
      <c r="K126" s="19">
        <v>83.684891416978672</v>
      </c>
      <c r="L126" s="19">
        <v>254.85013188527711</v>
      </c>
      <c r="M126" s="19">
        <v>584.74586910967628</v>
      </c>
    </row>
    <row r="127" spans="2:13" x14ac:dyDescent="0.2">
      <c r="B127" s="82" t="s">
        <v>101</v>
      </c>
      <c r="C127" s="88">
        <v>1</v>
      </c>
      <c r="D127" s="19">
        <v>346.14938028154523</v>
      </c>
      <c r="E127" s="19">
        <v>319.5398700169597</v>
      </c>
      <c r="F127" s="19">
        <v>26.609510264585538</v>
      </c>
      <c r="G127" s="19">
        <v>0.32645733015942235</v>
      </c>
      <c r="H127" s="19">
        <v>12.346037689106257</v>
      </c>
      <c r="I127" s="19">
        <v>295.20509980764098</v>
      </c>
      <c r="J127" s="19">
        <v>343.87464022627842</v>
      </c>
      <c r="K127" s="19">
        <v>82.439622787527554</v>
      </c>
      <c r="L127" s="19">
        <v>157.04649949634657</v>
      </c>
      <c r="M127" s="19">
        <v>482.03324053757285</v>
      </c>
    </row>
    <row r="128" spans="2:13" x14ac:dyDescent="0.2">
      <c r="B128" s="82" t="s">
        <v>102</v>
      </c>
      <c r="C128" s="88">
        <v>1</v>
      </c>
      <c r="D128" s="19">
        <v>371.4853015379951</v>
      </c>
      <c r="E128" s="19">
        <v>383.42136546337059</v>
      </c>
      <c r="F128" s="19">
        <v>-11.936063925375493</v>
      </c>
      <c r="G128" s="19">
        <v>-0.14643695141117513</v>
      </c>
      <c r="H128" s="19">
        <v>14.315415967366295</v>
      </c>
      <c r="I128" s="19">
        <v>355.20483423375561</v>
      </c>
      <c r="J128" s="19">
        <v>411.63789669298558</v>
      </c>
      <c r="K128" s="19">
        <v>82.757464273911424</v>
      </c>
      <c r="L128" s="19">
        <v>220.30151058162804</v>
      </c>
      <c r="M128" s="19">
        <v>546.54122034511317</v>
      </c>
    </row>
    <row r="129" spans="2:13" x14ac:dyDescent="0.2">
      <c r="B129" s="82" t="s">
        <v>103</v>
      </c>
      <c r="C129" s="88">
        <v>1</v>
      </c>
      <c r="D129" s="19">
        <v>302.60708516818738</v>
      </c>
      <c r="E129" s="19">
        <v>368.68420535386775</v>
      </c>
      <c r="F129" s="19">
        <v>-66.077120185680371</v>
      </c>
      <c r="G129" s="19">
        <v>-0.81066355697457926</v>
      </c>
      <c r="H129" s="19">
        <v>12.942320873086548</v>
      </c>
      <c r="I129" s="19">
        <v>343.17412573538979</v>
      </c>
      <c r="J129" s="19">
        <v>394.19428497234571</v>
      </c>
      <c r="K129" s="19">
        <v>82.531027064437595</v>
      </c>
      <c r="L129" s="19">
        <v>206.01067159944907</v>
      </c>
      <c r="M129" s="19">
        <v>531.35773910828641</v>
      </c>
    </row>
    <row r="130" spans="2:13" x14ac:dyDescent="0.2">
      <c r="B130" s="82" t="s">
        <v>104</v>
      </c>
      <c r="C130" s="88">
        <v>1</v>
      </c>
      <c r="D130" s="19">
        <v>145.78336079215677</v>
      </c>
      <c r="E130" s="19">
        <v>200.87544990344668</v>
      </c>
      <c r="F130" s="19">
        <v>-55.092089111289908</v>
      </c>
      <c r="G130" s="19">
        <v>-0.67589430039654363</v>
      </c>
      <c r="H130" s="19">
        <v>13.670008925730142</v>
      </c>
      <c r="I130" s="19">
        <v>173.9310541107379</v>
      </c>
      <c r="J130" s="19">
        <v>227.81984569615545</v>
      </c>
      <c r="K130" s="19">
        <v>82.648266181200327</v>
      </c>
      <c r="L130" s="19">
        <v>37.9708309184619</v>
      </c>
      <c r="M130" s="19">
        <v>363.78006888843146</v>
      </c>
    </row>
    <row r="131" spans="2:13" x14ac:dyDescent="0.2">
      <c r="B131" s="82" t="s">
        <v>105</v>
      </c>
      <c r="C131" s="88">
        <v>1</v>
      </c>
      <c r="D131" s="19">
        <v>309.05276246954139</v>
      </c>
      <c r="E131" s="19">
        <v>222.1624589377704</v>
      </c>
      <c r="F131" s="19">
        <v>86.890303531770996</v>
      </c>
      <c r="G131" s="19">
        <v>1.0660089654290226</v>
      </c>
      <c r="H131" s="19">
        <v>11.108436184350715</v>
      </c>
      <c r="I131" s="19">
        <v>200.26707446396642</v>
      </c>
      <c r="J131" s="19">
        <v>244.05784341157437</v>
      </c>
      <c r="K131" s="19">
        <v>82.263382578099666</v>
      </c>
      <c r="L131" s="19">
        <v>60.016468289636862</v>
      </c>
      <c r="M131" s="19">
        <v>384.30844958590393</v>
      </c>
    </row>
    <row r="132" spans="2:13" x14ac:dyDescent="0.2">
      <c r="B132" s="82" t="s">
        <v>106</v>
      </c>
      <c r="C132" s="88">
        <v>1</v>
      </c>
      <c r="D132" s="19">
        <v>154.59788084785293</v>
      </c>
      <c r="E132" s="19">
        <v>210.9049060946524</v>
      </c>
      <c r="F132" s="19">
        <v>-56.307025246799469</v>
      </c>
      <c r="G132" s="19">
        <v>-0.69079967832980538</v>
      </c>
      <c r="H132" s="19">
        <v>12.370034363043267</v>
      </c>
      <c r="I132" s="19">
        <v>186.5228370222693</v>
      </c>
      <c r="J132" s="19">
        <v>235.28697516703551</v>
      </c>
      <c r="K132" s="19">
        <v>82.44321990844287</v>
      </c>
      <c r="L132" s="19">
        <v>48.404445436045734</v>
      </c>
      <c r="M132" s="19">
        <v>373.40536675325905</v>
      </c>
    </row>
    <row r="133" spans="2:13" x14ac:dyDescent="0.2">
      <c r="B133" s="82" t="s">
        <v>107</v>
      </c>
      <c r="C133" s="88">
        <v>1</v>
      </c>
      <c r="D133" s="19">
        <v>247.72564561350089</v>
      </c>
      <c r="E133" s="19">
        <v>230.00863215403575</v>
      </c>
      <c r="F133" s="19">
        <v>17.717013459465136</v>
      </c>
      <c r="G133" s="19">
        <v>0.21736021651150922</v>
      </c>
      <c r="H133" s="19">
        <v>10.391917319434652</v>
      </c>
      <c r="I133" s="19">
        <v>209.52554872510544</v>
      </c>
      <c r="J133" s="19">
        <v>250.49171558296607</v>
      </c>
      <c r="K133" s="19">
        <v>82.169694561334268</v>
      </c>
      <c r="L133" s="19">
        <v>68.04730612598226</v>
      </c>
      <c r="M133" s="19">
        <v>391.96995818208927</v>
      </c>
    </row>
    <row r="134" spans="2:13" x14ac:dyDescent="0.2">
      <c r="B134" s="82" t="s">
        <v>108</v>
      </c>
      <c r="C134" s="88">
        <v>1</v>
      </c>
      <c r="D134" s="19">
        <v>227.99236329472669</v>
      </c>
      <c r="E134" s="19">
        <v>282.44836023948289</v>
      </c>
      <c r="F134" s="19">
        <v>-54.455996944756208</v>
      </c>
      <c r="G134" s="19">
        <v>-0.6680904382300803</v>
      </c>
      <c r="H134" s="19">
        <v>10.748444564774841</v>
      </c>
      <c r="I134" s="19">
        <v>261.26254053133562</v>
      </c>
      <c r="J134" s="19">
        <v>303.63417994763017</v>
      </c>
      <c r="K134" s="19">
        <v>82.215544876203538</v>
      </c>
      <c r="L134" s="19">
        <v>120.39666053005362</v>
      </c>
      <c r="M134" s="19">
        <v>444.50005994891217</v>
      </c>
    </row>
    <row r="135" spans="2:13" x14ac:dyDescent="0.2">
      <c r="B135" s="82" t="s">
        <v>109</v>
      </c>
      <c r="C135" s="88">
        <v>1</v>
      </c>
      <c r="D135" s="19">
        <v>226.5964968466343</v>
      </c>
      <c r="E135" s="19">
        <v>280.67024419826248</v>
      </c>
      <c r="F135" s="19">
        <v>-54.073747351628185</v>
      </c>
      <c r="G135" s="19">
        <v>-0.6634008298762889</v>
      </c>
      <c r="H135" s="19">
        <v>10.588903202346213</v>
      </c>
      <c r="I135" s="19">
        <v>259.7988899478878</v>
      </c>
      <c r="J135" s="19">
        <v>301.54159844863716</v>
      </c>
      <c r="K135" s="19">
        <v>82.194839435074385</v>
      </c>
      <c r="L135" s="19">
        <v>118.65935613744864</v>
      </c>
      <c r="M135" s="19">
        <v>442.68113225907632</v>
      </c>
    </row>
    <row r="136" spans="2:13" x14ac:dyDescent="0.2">
      <c r="B136" s="82" t="s">
        <v>110</v>
      </c>
      <c r="C136" s="88">
        <v>1</v>
      </c>
      <c r="D136" s="19">
        <v>233.31521082097063</v>
      </c>
      <c r="E136" s="19">
        <v>229.19391443995039</v>
      </c>
      <c r="F136" s="19">
        <v>4.1212963810202439</v>
      </c>
      <c r="G136" s="19">
        <v>5.0561900612435581E-2</v>
      </c>
      <c r="H136" s="19">
        <v>10.459032186646418</v>
      </c>
      <c r="I136" s="19">
        <v>208.57854363977154</v>
      </c>
      <c r="J136" s="19">
        <v>249.80928524012924</v>
      </c>
      <c r="K136" s="19">
        <v>82.178209478001563</v>
      </c>
      <c r="L136" s="19">
        <v>67.215805007725606</v>
      </c>
      <c r="M136" s="19">
        <v>391.17202387217515</v>
      </c>
    </row>
    <row r="137" spans="2:13" x14ac:dyDescent="0.2">
      <c r="B137" s="82" t="s">
        <v>111</v>
      </c>
      <c r="C137" s="88">
        <v>1</v>
      </c>
      <c r="D137" s="19">
        <v>215.20722620508221</v>
      </c>
      <c r="E137" s="19">
        <v>227.38186983734749</v>
      </c>
      <c r="F137" s="19">
        <v>-12.174643632265287</v>
      </c>
      <c r="G137" s="19">
        <v>-0.14936395357570267</v>
      </c>
      <c r="H137" s="19">
        <v>10.61462203011898</v>
      </c>
      <c r="I137" s="19">
        <v>206.4598222568807</v>
      </c>
      <c r="J137" s="19">
        <v>248.30391741781429</v>
      </c>
      <c r="K137" s="19">
        <v>82.198156667721491</v>
      </c>
      <c r="L137" s="19">
        <v>65.364443314864332</v>
      </c>
      <c r="M137" s="19">
        <v>389.39929635983066</v>
      </c>
    </row>
    <row r="138" spans="2:13" x14ac:dyDescent="0.2">
      <c r="B138" s="82" t="s">
        <v>112</v>
      </c>
      <c r="C138" s="88">
        <v>1</v>
      </c>
      <c r="D138" s="19">
        <v>233.41454117517861</v>
      </c>
      <c r="E138" s="19">
        <v>262.38944785707145</v>
      </c>
      <c r="F138" s="19">
        <v>-28.974906681892833</v>
      </c>
      <c r="G138" s="19">
        <v>-0.35547706751965935</v>
      </c>
      <c r="H138" s="19">
        <v>9.4838470927695937</v>
      </c>
      <c r="I138" s="19">
        <v>243.69622453194725</v>
      </c>
      <c r="J138" s="19">
        <v>281.08267118219561</v>
      </c>
      <c r="K138" s="19">
        <v>82.059795968598621</v>
      </c>
      <c r="L138" s="19">
        <v>100.6447384527392</v>
      </c>
      <c r="M138" s="19">
        <v>424.13415726140369</v>
      </c>
    </row>
    <row r="139" spans="2:13" x14ac:dyDescent="0.2">
      <c r="B139" s="82" t="s">
        <v>113</v>
      </c>
      <c r="C139" s="88">
        <v>1</v>
      </c>
      <c r="D139" s="19">
        <v>297.11769231578774</v>
      </c>
      <c r="E139" s="19">
        <v>273.58423137727232</v>
      </c>
      <c r="F139" s="19">
        <v>23.533460938515418</v>
      </c>
      <c r="G139" s="19">
        <v>0.2887189862198864</v>
      </c>
      <c r="H139" s="19">
        <v>10.037638329992786</v>
      </c>
      <c r="I139" s="19">
        <v>253.79945278226168</v>
      </c>
      <c r="J139" s="19">
        <v>293.36900997228292</v>
      </c>
      <c r="K139" s="19">
        <v>82.125641196722114</v>
      </c>
      <c r="L139" s="19">
        <v>111.70973713539829</v>
      </c>
      <c r="M139" s="19">
        <v>435.45872561914632</v>
      </c>
    </row>
    <row r="140" spans="2:13" x14ac:dyDescent="0.2">
      <c r="B140" s="82" t="s">
        <v>114</v>
      </c>
      <c r="C140" s="88">
        <v>1</v>
      </c>
      <c r="D140" s="19">
        <v>258.46230884332823</v>
      </c>
      <c r="E140" s="19">
        <v>241.52817897936353</v>
      </c>
      <c r="F140" s="19">
        <v>16.934129863964699</v>
      </c>
      <c r="G140" s="19">
        <v>0.20775545167850781</v>
      </c>
      <c r="H140" s="19">
        <v>9.6525405513087783</v>
      </c>
      <c r="I140" s="19">
        <v>222.50245087394143</v>
      </c>
      <c r="J140" s="19">
        <v>260.55390708478564</v>
      </c>
      <c r="K140" s="19">
        <v>82.079463313448031</v>
      </c>
      <c r="L140" s="19">
        <v>79.744704075557706</v>
      </c>
      <c r="M140" s="19">
        <v>403.31165388316936</v>
      </c>
    </row>
    <row r="141" spans="2:13" x14ac:dyDescent="0.2">
      <c r="B141" s="82" t="s">
        <v>115</v>
      </c>
      <c r="C141" s="88">
        <v>1</v>
      </c>
      <c r="D141" s="19">
        <v>336.22133222738205</v>
      </c>
      <c r="E141" s="19">
        <v>262.35471384439006</v>
      </c>
      <c r="F141" s="19">
        <v>73.866618382991987</v>
      </c>
      <c r="G141" s="19">
        <v>0.90622859216278295</v>
      </c>
      <c r="H141" s="19">
        <v>9.4827973803589654</v>
      </c>
      <c r="I141" s="19">
        <v>243.66355956448848</v>
      </c>
      <c r="J141" s="19">
        <v>281.04586812429164</v>
      </c>
      <c r="K141" s="19">
        <v>82.059674657446351</v>
      </c>
      <c r="L141" s="19">
        <v>100.6102435515111</v>
      </c>
      <c r="M141" s="19">
        <v>424.09918413726905</v>
      </c>
    </row>
    <row r="142" spans="2:13" x14ac:dyDescent="0.2">
      <c r="B142" s="82" t="s">
        <v>116</v>
      </c>
      <c r="C142" s="88">
        <v>1</v>
      </c>
      <c r="D142" s="19">
        <v>364.17453904151307</v>
      </c>
      <c r="E142" s="19">
        <v>250.54513772661687</v>
      </c>
      <c r="F142" s="19">
        <v>113.6294013148962</v>
      </c>
      <c r="G142" s="19">
        <v>1.3940561330151318</v>
      </c>
      <c r="H142" s="19">
        <v>9.383137224920139</v>
      </c>
      <c r="I142" s="19">
        <v>232.05041950520624</v>
      </c>
      <c r="J142" s="19">
        <v>269.03985594802754</v>
      </c>
      <c r="K142" s="19">
        <v>82.048217670530065</v>
      </c>
      <c r="L142" s="19">
        <v>88.823249832311433</v>
      </c>
      <c r="M142" s="19">
        <v>412.26702562092231</v>
      </c>
    </row>
    <row r="143" spans="2:13" x14ac:dyDescent="0.2">
      <c r="B143" s="82" t="s">
        <v>117</v>
      </c>
      <c r="C143" s="88">
        <v>1</v>
      </c>
      <c r="D143" s="19">
        <v>291.1947988284852</v>
      </c>
      <c r="E143" s="19">
        <v>352.26527917489915</v>
      </c>
      <c r="F143" s="19">
        <v>-61.070480346413945</v>
      </c>
      <c r="G143" s="19">
        <v>-0.74923986827287459</v>
      </c>
      <c r="H143" s="19">
        <v>19.17812771887251</v>
      </c>
      <c r="I143" s="19">
        <v>314.46405558917132</v>
      </c>
      <c r="J143" s="19">
        <v>390.06650276062697</v>
      </c>
      <c r="K143" s="19">
        <v>83.735699325499084</v>
      </c>
      <c r="L143" s="19">
        <v>187.21726517113385</v>
      </c>
      <c r="M143" s="19">
        <v>517.31329317866448</v>
      </c>
    </row>
    <row r="144" spans="2:13" x14ac:dyDescent="0.2">
      <c r="B144" s="82" t="s">
        <v>118</v>
      </c>
      <c r="C144" s="88">
        <v>1</v>
      </c>
      <c r="D144" s="19">
        <v>279.62964251219836</v>
      </c>
      <c r="E144" s="19">
        <v>320.03583212748794</v>
      </c>
      <c r="F144" s="19">
        <v>-40.406189615289577</v>
      </c>
      <c r="G144" s="19">
        <v>-0.49572114077118173</v>
      </c>
      <c r="H144" s="19">
        <v>12.318014931976942</v>
      </c>
      <c r="I144" s="19">
        <v>295.75629642923627</v>
      </c>
      <c r="J144" s="19">
        <v>344.3153678257396</v>
      </c>
      <c r="K144" s="19">
        <v>82.43543079643247</v>
      </c>
      <c r="L144" s="19">
        <v>157.55072426916269</v>
      </c>
      <c r="M144" s="19">
        <v>482.52093998581319</v>
      </c>
    </row>
    <row r="145" spans="2:13" x14ac:dyDescent="0.2">
      <c r="B145" s="82" t="s">
        <v>119</v>
      </c>
      <c r="C145" s="88">
        <v>1</v>
      </c>
      <c r="D145" s="19">
        <v>328.56464507221398</v>
      </c>
      <c r="E145" s="19">
        <v>311.45490020560948</v>
      </c>
      <c r="F145" s="19">
        <v>17.109744866604501</v>
      </c>
      <c r="G145" s="19">
        <v>0.20990997479177348</v>
      </c>
      <c r="H145" s="19">
        <v>12.888617821294567</v>
      </c>
      <c r="I145" s="19">
        <v>286.05067247725253</v>
      </c>
      <c r="J145" s="19">
        <v>336.85912793396642</v>
      </c>
      <c r="K145" s="19">
        <v>82.522622522993004</v>
      </c>
      <c r="L145" s="19">
        <v>148.7979322992725</v>
      </c>
      <c r="M145" s="19">
        <v>474.11186811194648</v>
      </c>
    </row>
    <row r="146" spans="2:13" x14ac:dyDescent="0.2">
      <c r="B146" s="82" t="s">
        <v>120</v>
      </c>
      <c r="C146" s="88">
        <v>1</v>
      </c>
      <c r="D146" s="19">
        <v>329.40232818821283</v>
      </c>
      <c r="E146" s="19">
        <v>319.5398700169597</v>
      </c>
      <c r="F146" s="19">
        <v>9.8624581712531381</v>
      </c>
      <c r="G146" s="19">
        <v>0.12099703194016778</v>
      </c>
      <c r="H146" s="19">
        <v>12.346037689106257</v>
      </c>
      <c r="I146" s="19">
        <v>295.20509980764098</v>
      </c>
      <c r="J146" s="19">
        <v>343.87464022627842</v>
      </c>
      <c r="K146" s="19">
        <v>82.439622787527554</v>
      </c>
      <c r="L146" s="19">
        <v>157.04649949634657</v>
      </c>
      <c r="M146" s="19">
        <v>482.03324053757285</v>
      </c>
    </row>
    <row r="147" spans="2:13" x14ac:dyDescent="0.2">
      <c r="B147" s="82" t="s">
        <v>121</v>
      </c>
      <c r="C147" s="88">
        <v>1</v>
      </c>
      <c r="D147" s="19">
        <v>211.37293465463586</v>
      </c>
      <c r="E147" s="19">
        <v>229.19391443995039</v>
      </c>
      <c r="F147" s="19">
        <v>-17.820979785314535</v>
      </c>
      <c r="G147" s="19">
        <v>-0.21863572172847109</v>
      </c>
      <c r="H147" s="19">
        <v>10.459032186646418</v>
      </c>
      <c r="I147" s="19">
        <v>208.57854363977154</v>
      </c>
      <c r="J147" s="19">
        <v>249.80928524012924</v>
      </c>
      <c r="K147" s="19">
        <v>82.178209478001563</v>
      </c>
      <c r="L147" s="19">
        <v>67.215805007725606</v>
      </c>
      <c r="M147" s="19">
        <v>391.17202387217515</v>
      </c>
    </row>
    <row r="148" spans="2:13" x14ac:dyDescent="0.2">
      <c r="B148" s="82" t="s">
        <v>122</v>
      </c>
      <c r="C148" s="88">
        <v>1</v>
      </c>
      <c r="D148" s="19">
        <v>428.35016052755583</v>
      </c>
      <c r="E148" s="19">
        <v>405.060840387974</v>
      </c>
      <c r="F148" s="19">
        <v>23.289320139581832</v>
      </c>
      <c r="G148" s="19">
        <v>0.28572375809992656</v>
      </c>
      <c r="H148" s="19">
        <v>18.2744446901077</v>
      </c>
      <c r="I148" s="19">
        <v>369.04082947961041</v>
      </c>
      <c r="J148" s="19">
        <v>441.08085129633758</v>
      </c>
      <c r="K148" s="19">
        <v>83.533359129516668</v>
      </c>
      <c r="L148" s="19">
        <v>240.41165087327414</v>
      </c>
      <c r="M148" s="19">
        <v>569.7100299026738</v>
      </c>
    </row>
    <row r="149" spans="2:13" x14ac:dyDescent="0.2">
      <c r="B149" s="82" t="s">
        <v>123</v>
      </c>
      <c r="C149" s="88">
        <v>1</v>
      </c>
      <c r="D149" s="19">
        <v>412.79178442906306</v>
      </c>
      <c r="E149" s="19">
        <v>437.84718901664468</v>
      </c>
      <c r="F149" s="19">
        <v>-25.05540458758162</v>
      </c>
      <c r="G149" s="19">
        <v>-0.30739086914395869</v>
      </c>
      <c r="H149" s="19">
        <v>21.037480951547909</v>
      </c>
      <c r="I149" s="19">
        <v>396.38107028038331</v>
      </c>
      <c r="J149" s="19">
        <v>479.31330775290604</v>
      </c>
      <c r="K149" s="19">
        <v>84.181009518274024</v>
      </c>
      <c r="L149" s="19">
        <v>271.92144229523126</v>
      </c>
      <c r="M149" s="19">
        <v>603.7729357380581</v>
      </c>
    </row>
    <row r="150" spans="2:13" x14ac:dyDescent="0.2">
      <c r="B150" s="82" t="s">
        <v>124</v>
      </c>
      <c r="C150" s="88">
        <v>1</v>
      </c>
      <c r="D150" s="19">
        <v>328.22108302748148</v>
      </c>
      <c r="E150" s="19">
        <v>345.62600799623755</v>
      </c>
      <c r="F150" s="19">
        <v>-17.404924968756063</v>
      </c>
      <c r="G150" s="19">
        <v>-0.21353137582871154</v>
      </c>
      <c r="H150" s="19">
        <v>11.806973768158521</v>
      </c>
      <c r="I150" s="19">
        <v>322.35376464571601</v>
      </c>
      <c r="J150" s="19">
        <v>368.89825134675908</v>
      </c>
      <c r="K150" s="19">
        <v>82.360617945052979</v>
      </c>
      <c r="L150" s="19">
        <v>183.28836069107666</v>
      </c>
      <c r="M150" s="19">
        <v>507.96365530139843</v>
      </c>
    </row>
    <row r="151" spans="2:13" x14ac:dyDescent="0.2">
      <c r="B151" s="82" t="s">
        <v>125</v>
      </c>
      <c r="C151" s="88">
        <v>1</v>
      </c>
      <c r="D151" s="19">
        <v>269.83398933575558</v>
      </c>
      <c r="E151" s="19">
        <v>328.602200075442</v>
      </c>
      <c r="F151" s="19">
        <v>-58.768210739686424</v>
      </c>
      <c r="G151" s="19">
        <v>-0.72099459875659411</v>
      </c>
      <c r="H151" s="19">
        <v>11.937719203492742</v>
      </c>
      <c r="I151" s="19">
        <v>305.07224974192764</v>
      </c>
      <c r="J151" s="19">
        <v>352.13215040895636</v>
      </c>
      <c r="K151" s="19">
        <v>82.379462844269867</v>
      </c>
      <c r="L151" s="19">
        <v>166.22740835977399</v>
      </c>
      <c r="M151" s="19">
        <v>490.97699179110998</v>
      </c>
    </row>
    <row r="152" spans="2:13" x14ac:dyDescent="0.2">
      <c r="B152" s="82" t="s">
        <v>126</v>
      </c>
      <c r="C152" s="88">
        <v>1</v>
      </c>
      <c r="D152" s="19">
        <v>286.13829190952799</v>
      </c>
      <c r="E152" s="19">
        <v>276.94301372761049</v>
      </c>
      <c r="F152" s="19">
        <v>9.1952781819175016</v>
      </c>
      <c r="G152" s="19">
        <v>0.11281177050962651</v>
      </c>
      <c r="H152" s="19">
        <v>10.28135870737402</v>
      </c>
      <c r="I152" s="19">
        <v>256.67784785951272</v>
      </c>
      <c r="J152" s="19">
        <v>297.20817959570826</v>
      </c>
      <c r="K152" s="19">
        <v>82.155785527245101</v>
      </c>
      <c r="L152" s="19">
        <v>115.00910322807852</v>
      </c>
      <c r="M152" s="19">
        <v>438.87692422714247</v>
      </c>
    </row>
    <row r="153" spans="2:13" x14ac:dyDescent="0.2">
      <c r="B153" s="82" t="s">
        <v>127</v>
      </c>
      <c r="C153" s="88">
        <v>1</v>
      </c>
      <c r="D153" s="19">
        <v>100.09976082913568</v>
      </c>
      <c r="E153" s="19">
        <v>239.08290207952462</v>
      </c>
      <c r="F153" s="19">
        <v>-138.98314125038894</v>
      </c>
      <c r="G153" s="19">
        <v>-1.7051071131571072</v>
      </c>
      <c r="H153" s="19">
        <v>9.7745550061307949</v>
      </c>
      <c r="I153" s="19">
        <v>219.81667626989341</v>
      </c>
      <c r="J153" s="19">
        <v>258.34912788915585</v>
      </c>
      <c r="K153" s="19">
        <v>82.093901626715706</v>
      </c>
      <c r="L153" s="19">
        <v>77.270968406644329</v>
      </c>
      <c r="M153" s="19">
        <v>400.8948357524049</v>
      </c>
    </row>
    <row r="154" spans="2:13" x14ac:dyDescent="0.2">
      <c r="B154" s="82" t="s">
        <v>128</v>
      </c>
      <c r="C154" s="88">
        <v>1</v>
      </c>
      <c r="D154" s="19">
        <v>202.21177781488618</v>
      </c>
      <c r="E154" s="19">
        <v>275.11947622788017</v>
      </c>
      <c r="F154" s="19">
        <v>-72.907698412993994</v>
      </c>
      <c r="G154" s="19">
        <v>-0.89446413463878516</v>
      </c>
      <c r="H154" s="19">
        <v>10.144943533095653</v>
      </c>
      <c r="I154" s="19">
        <v>255.12319273344121</v>
      </c>
      <c r="J154" s="19">
        <v>295.11575972231913</v>
      </c>
      <c r="K154" s="19">
        <v>82.138825399555714</v>
      </c>
      <c r="L154" s="19">
        <v>113.21899514274293</v>
      </c>
      <c r="M154" s="19">
        <v>437.01995731301741</v>
      </c>
    </row>
    <row r="155" spans="2:13" x14ac:dyDescent="0.2">
      <c r="B155" s="82" t="s">
        <v>129</v>
      </c>
      <c r="C155" s="88">
        <v>1</v>
      </c>
      <c r="D155" s="19">
        <v>277.05184352904394</v>
      </c>
      <c r="E155" s="19">
        <v>403.20008787465645</v>
      </c>
      <c r="F155" s="19">
        <v>-126.14824434561251</v>
      </c>
      <c r="G155" s="19">
        <v>-1.5476428781996807</v>
      </c>
      <c r="H155" s="19">
        <v>18.21635163672337</v>
      </c>
      <c r="I155" s="19">
        <v>367.29458180909864</v>
      </c>
      <c r="J155" s="19">
        <v>439.10559394021425</v>
      </c>
      <c r="K155" s="19">
        <v>83.520669451829434</v>
      </c>
      <c r="L155" s="19">
        <v>238.57591046491896</v>
      </c>
      <c r="M155" s="19">
        <v>567.82426528439396</v>
      </c>
    </row>
    <row r="156" spans="2:13" x14ac:dyDescent="0.2">
      <c r="B156" s="82" t="s">
        <v>130</v>
      </c>
      <c r="C156" s="88">
        <v>1</v>
      </c>
      <c r="D156" s="19">
        <v>432.8902525837712</v>
      </c>
      <c r="E156" s="19">
        <v>494.96733001042486</v>
      </c>
      <c r="F156" s="19">
        <v>-62.077077426653659</v>
      </c>
      <c r="G156" s="19">
        <v>-0.76158924983209375</v>
      </c>
      <c r="H156" s="19">
        <v>20.364627544278648</v>
      </c>
      <c r="I156" s="19">
        <v>454.82744512042029</v>
      </c>
      <c r="J156" s="19">
        <v>535.10721490042943</v>
      </c>
      <c r="K156" s="19">
        <v>84.015384387302504</v>
      </c>
      <c r="L156" s="19">
        <v>329.36804021426741</v>
      </c>
      <c r="M156" s="19">
        <v>660.56661980658237</v>
      </c>
    </row>
    <row r="157" spans="2:13" x14ac:dyDescent="0.2">
      <c r="B157" s="82" t="s">
        <v>131</v>
      </c>
      <c r="C157" s="88">
        <v>1</v>
      </c>
      <c r="D157" s="19">
        <v>427.7926261350546</v>
      </c>
      <c r="E157" s="19">
        <v>418.9198050397311</v>
      </c>
      <c r="F157" s="19">
        <v>8.872821095323502</v>
      </c>
      <c r="G157" s="19">
        <v>0.10885572327186266</v>
      </c>
      <c r="H157" s="19">
        <v>22.407963743230919</v>
      </c>
      <c r="I157" s="19">
        <v>374.75238369519576</v>
      </c>
      <c r="J157" s="19">
        <v>463.08722638426644</v>
      </c>
      <c r="K157" s="19">
        <v>84.533919806471488</v>
      </c>
      <c r="L157" s="19">
        <v>252.29845127547122</v>
      </c>
      <c r="M157" s="19">
        <v>585.54115880399104</v>
      </c>
    </row>
    <row r="158" spans="2:13" x14ac:dyDescent="0.2">
      <c r="B158" s="82" t="s">
        <v>132</v>
      </c>
      <c r="C158" s="88">
        <v>1</v>
      </c>
      <c r="D158" s="19">
        <v>241.04674393023117</v>
      </c>
      <c r="E158" s="19">
        <v>356.93541381559822</v>
      </c>
      <c r="F158" s="19">
        <v>-115.88866988536705</v>
      </c>
      <c r="G158" s="19">
        <v>-1.42177384665568</v>
      </c>
      <c r="H158" s="19">
        <v>12.187788588894353</v>
      </c>
      <c r="I158" s="19">
        <v>332.91256193882163</v>
      </c>
      <c r="J158" s="19">
        <v>380.95826569237482</v>
      </c>
      <c r="K158" s="19">
        <v>82.416072154747724</v>
      </c>
      <c r="L158" s="19">
        <v>194.4884629845578</v>
      </c>
      <c r="M158" s="19">
        <v>519.38236464663862</v>
      </c>
    </row>
    <row r="159" spans="2:13" x14ac:dyDescent="0.2">
      <c r="B159" s="82" t="s">
        <v>133</v>
      </c>
      <c r="C159" s="88">
        <v>1</v>
      </c>
      <c r="D159" s="19">
        <v>556.55004166698996</v>
      </c>
      <c r="E159" s="19">
        <v>494.30604715817975</v>
      </c>
      <c r="F159" s="19">
        <v>62.243994508810204</v>
      </c>
      <c r="G159" s="19">
        <v>0.76363706298073897</v>
      </c>
      <c r="H159" s="19">
        <v>20.340491448747247</v>
      </c>
      <c r="I159" s="19">
        <v>454.21373593944503</v>
      </c>
      <c r="J159" s="19">
        <v>534.39835837691453</v>
      </c>
      <c r="K159" s="19">
        <v>84.00953726277487</v>
      </c>
      <c r="L159" s="19">
        <v>328.71828239016077</v>
      </c>
      <c r="M159" s="19">
        <v>659.89381192619874</v>
      </c>
    </row>
    <row r="160" spans="2:13" x14ac:dyDescent="0.2">
      <c r="B160" s="82" t="s">
        <v>134</v>
      </c>
      <c r="C160" s="88">
        <v>1</v>
      </c>
      <c r="D160" s="19">
        <v>309.99966629109912</v>
      </c>
      <c r="E160" s="19">
        <v>368.30947839280003</v>
      </c>
      <c r="F160" s="19">
        <v>-58.309812101700913</v>
      </c>
      <c r="G160" s="19">
        <v>-0.71537075998551269</v>
      </c>
      <c r="H160" s="19">
        <v>12.913168466774222</v>
      </c>
      <c r="I160" s="19">
        <v>342.85685989071612</v>
      </c>
      <c r="J160" s="19">
        <v>393.76209689488394</v>
      </c>
      <c r="K160" s="19">
        <v>82.526460475294186</v>
      </c>
      <c r="L160" s="19">
        <v>205.6449456555695</v>
      </c>
      <c r="M160" s="19">
        <v>530.97401113003059</v>
      </c>
    </row>
    <row r="161" spans="2:13" x14ac:dyDescent="0.2">
      <c r="B161" s="82" t="s">
        <v>135</v>
      </c>
      <c r="C161" s="88">
        <v>1</v>
      </c>
      <c r="D161" s="19">
        <v>409.73567792980032</v>
      </c>
      <c r="E161" s="19">
        <v>334.33843498484811</v>
      </c>
      <c r="F161" s="19">
        <v>75.397242944952211</v>
      </c>
      <c r="G161" s="19">
        <v>0.92500697639479168</v>
      </c>
      <c r="H161" s="19">
        <v>11.798302261758149</v>
      </c>
      <c r="I161" s="19">
        <v>311.08328368611967</v>
      </c>
      <c r="J161" s="19">
        <v>357.59358628357654</v>
      </c>
      <c r="K161" s="19">
        <v>82.359375270753532</v>
      </c>
      <c r="L161" s="19">
        <v>172.00323706420099</v>
      </c>
      <c r="M161" s="19">
        <v>496.6736329054952</v>
      </c>
    </row>
    <row r="162" spans="2:13" x14ac:dyDescent="0.2">
      <c r="B162" s="82" t="s">
        <v>136</v>
      </c>
      <c r="C162" s="88">
        <v>1</v>
      </c>
      <c r="D162" s="19">
        <v>347.35825789398893</v>
      </c>
      <c r="E162" s="19">
        <v>341.76705529017573</v>
      </c>
      <c r="F162" s="19">
        <v>5.5912026038132012</v>
      </c>
      <c r="G162" s="19">
        <v>6.8595365201085126E-2</v>
      </c>
      <c r="H162" s="19">
        <v>11.761490962563721</v>
      </c>
      <c r="I162" s="19">
        <v>318.58446123852207</v>
      </c>
      <c r="J162" s="19">
        <v>364.9496493418294</v>
      </c>
      <c r="K162" s="19">
        <v>82.354109966603787</v>
      </c>
      <c r="L162" s="19">
        <v>179.44223559530377</v>
      </c>
      <c r="M162" s="19">
        <v>504.0918749850477</v>
      </c>
    </row>
    <row r="163" spans="2:13" x14ac:dyDescent="0.2">
      <c r="B163" s="82" t="s">
        <v>137</v>
      </c>
      <c r="C163" s="88">
        <v>1</v>
      </c>
      <c r="D163" s="19">
        <v>305.04944445264965</v>
      </c>
      <c r="E163" s="19">
        <v>258.18662813890802</v>
      </c>
      <c r="F163" s="19">
        <v>46.862816313741632</v>
      </c>
      <c r="G163" s="19">
        <v>0.57493391443195752</v>
      </c>
      <c r="H163" s="19">
        <v>9.3886417304197582</v>
      </c>
      <c r="I163" s="19">
        <v>239.68106021171951</v>
      </c>
      <c r="J163" s="19">
        <v>276.69219606609653</v>
      </c>
      <c r="K163" s="19">
        <v>82.048847354921321</v>
      </c>
      <c r="L163" s="19">
        <v>96.463499099439133</v>
      </c>
      <c r="M163" s="19">
        <v>419.90975717837694</v>
      </c>
    </row>
    <row r="164" spans="2:13" x14ac:dyDescent="0.2">
      <c r="B164" s="82" t="s">
        <v>138</v>
      </c>
      <c r="C164" s="88">
        <v>1</v>
      </c>
      <c r="D164" s="19">
        <v>219.65535217099114</v>
      </c>
      <c r="E164" s="19">
        <v>261.05218705068108</v>
      </c>
      <c r="F164" s="19">
        <v>-41.396834879689948</v>
      </c>
      <c r="G164" s="19">
        <v>-0.50787481834493386</v>
      </c>
      <c r="H164" s="19">
        <v>9.4465718476524181</v>
      </c>
      <c r="I164" s="19">
        <v>242.43243543747488</v>
      </c>
      <c r="J164" s="19">
        <v>279.67193866388732</v>
      </c>
      <c r="K164" s="19">
        <v>82.055496332676341</v>
      </c>
      <c r="L164" s="19">
        <v>99.315952482955311</v>
      </c>
      <c r="M164" s="19">
        <v>422.78842161840686</v>
      </c>
    </row>
    <row r="165" spans="2:13" x14ac:dyDescent="0.2">
      <c r="B165" s="82" t="s">
        <v>139</v>
      </c>
      <c r="C165" s="88">
        <v>1</v>
      </c>
      <c r="D165" s="19">
        <v>239.05316731393944</v>
      </c>
      <c r="E165" s="19">
        <v>275.09342571836913</v>
      </c>
      <c r="F165" s="19">
        <v>-36.040258404429693</v>
      </c>
      <c r="G165" s="19">
        <v>-0.44215795104747146</v>
      </c>
      <c r="H165" s="19">
        <v>10.14306447340449</v>
      </c>
      <c r="I165" s="19">
        <v>255.10084596167547</v>
      </c>
      <c r="J165" s="19">
        <v>295.08600547506279</v>
      </c>
      <c r="K165" s="19">
        <v>82.138593338580137</v>
      </c>
      <c r="L165" s="19">
        <v>113.19340203913467</v>
      </c>
      <c r="M165" s="19">
        <v>436.99344939760363</v>
      </c>
    </row>
    <row r="166" spans="2:13" x14ac:dyDescent="0.2">
      <c r="B166" s="82" t="s">
        <v>140</v>
      </c>
      <c r="C166" s="88">
        <v>1</v>
      </c>
      <c r="D166" s="19">
        <v>249.14047552741056</v>
      </c>
      <c r="E166" s="19">
        <v>291.19786680253372</v>
      </c>
      <c r="F166" s="19">
        <v>-42.057391275123166</v>
      </c>
      <c r="G166" s="19">
        <v>-0.51597881857374905</v>
      </c>
      <c r="H166" s="19">
        <v>11.640424184867445</v>
      </c>
      <c r="I166" s="19">
        <v>268.25390252744563</v>
      </c>
      <c r="J166" s="19">
        <v>314.14183107762182</v>
      </c>
      <c r="K166" s="19">
        <v>82.336906876155169</v>
      </c>
      <c r="L166" s="19">
        <v>128.9069554160194</v>
      </c>
      <c r="M166" s="19">
        <v>453.48877818904805</v>
      </c>
    </row>
    <row r="167" spans="2:13" x14ac:dyDescent="0.2">
      <c r="B167" s="82" t="s">
        <v>141</v>
      </c>
      <c r="C167" s="88">
        <v>1</v>
      </c>
      <c r="D167" s="19">
        <v>263.47531165786268</v>
      </c>
      <c r="E167" s="19">
        <v>291.19786680253372</v>
      </c>
      <c r="F167" s="19">
        <v>-27.722555144671048</v>
      </c>
      <c r="G167" s="19">
        <v>-0.34011266076443264</v>
      </c>
      <c r="H167" s="19">
        <v>11.640424184867445</v>
      </c>
      <c r="I167" s="19">
        <v>268.25390252744563</v>
      </c>
      <c r="J167" s="19">
        <v>314.14183107762182</v>
      </c>
      <c r="K167" s="19">
        <v>82.336906876155169</v>
      </c>
      <c r="L167" s="19">
        <v>128.9069554160194</v>
      </c>
      <c r="M167" s="19">
        <v>453.48877818904805</v>
      </c>
    </row>
    <row r="168" spans="2:13" x14ac:dyDescent="0.2">
      <c r="B168" s="82" t="s">
        <v>142</v>
      </c>
      <c r="C168" s="88">
        <v>1</v>
      </c>
      <c r="D168" s="19">
        <v>666.72935151489276</v>
      </c>
      <c r="E168" s="19">
        <v>319.16572178143883</v>
      </c>
      <c r="F168" s="19">
        <v>347.56362973345392</v>
      </c>
      <c r="G168" s="19">
        <v>4.2640654974515249</v>
      </c>
      <c r="H168" s="19">
        <v>15.337151988415165</v>
      </c>
      <c r="I168" s="19">
        <v>288.9352884471229</v>
      </c>
      <c r="J168" s="19">
        <v>349.39615511575477</v>
      </c>
      <c r="K168" s="19">
        <v>82.940309800752175</v>
      </c>
      <c r="L168" s="19">
        <v>155.68546755607548</v>
      </c>
      <c r="M168" s="19">
        <v>482.64597600680219</v>
      </c>
    </row>
    <row r="169" spans="2:13" x14ac:dyDescent="0.2">
      <c r="B169" s="82" t="s">
        <v>143</v>
      </c>
      <c r="C169" s="88">
        <v>1</v>
      </c>
      <c r="D169" s="19">
        <v>711.8649399072799</v>
      </c>
      <c r="E169" s="19">
        <v>326.46334512431719</v>
      </c>
      <c r="F169" s="19">
        <v>385.40159478296272</v>
      </c>
      <c r="G169" s="19">
        <v>4.7282785147488795</v>
      </c>
      <c r="H169" s="19">
        <v>16.439148120867703</v>
      </c>
      <c r="I169" s="19">
        <v>294.06081226057466</v>
      </c>
      <c r="J169" s="19">
        <v>358.86587798805971</v>
      </c>
      <c r="K169" s="19">
        <v>83.151141601717214</v>
      </c>
      <c r="L169" s="19">
        <v>162.56752895442582</v>
      </c>
      <c r="M169" s="19">
        <v>490.35916129420855</v>
      </c>
    </row>
    <row r="170" spans="2:13" x14ac:dyDescent="0.2">
      <c r="B170" s="82" t="s">
        <v>144</v>
      </c>
      <c r="C170" s="88">
        <v>1</v>
      </c>
      <c r="D170" s="19">
        <v>328.15780403353938</v>
      </c>
      <c r="E170" s="19">
        <v>259.52388894529838</v>
      </c>
      <c r="F170" s="19">
        <v>68.633915088240997</v>
      </c>
      <c r="G170" s="19">
        <v>0.84203145624651887</v>
      </c>
      <c r="H170" s="19">
        <v>9.4119260309437642</v>
      </c>
      <c r="I170" s="19">
        <v>240.97242628515954</v>
      </c>
      <c r="J170" s="19">
        <v>278.07535160543722</v>
      </c>
      <c r="K170" s="19">
        <v>82.051514978950607</v>
      </c>
      <c r="L170" s="19">
        <v>97.795501861152161</v>
      </c>
      <c r="M170" s="19">
        <v>421.2522760294446</v>
      </c>
    </row>
    <row r="171" spans="2:13" x14ac:dyDescent="0.2">
      <c r="B171" s="82" t="s">
        <v>145</v>
      </c>
      <c r="C171" s="88">
        <v>1</v>
      </c>
      <c r="D171" s="19">
        <v>144.59522043429578</v>
      </c>
      <c r="E171" s="19">
        <v>281.73631229178039</v>
      </c>
      <c r="F171" s="19">
        <v>-137.14109185748461</v>
      </c>
      <c r="G171" s="19">
        <v>-1.6825080303160498</v>
      </c>
      <c r="H171" s="19">
        <v>10.683600417268421</v>
      </c>
      <c r="I171" s="19">
        <v>260.67830423209261</v>
      </c>
      <c r="J171" s="19">
        <v>302.79432035146817</v>
      </c>
      <c r="K171" s="19">
        <v>82.20709261739438</v>
      </c>
      <c r="L171" s="19">
        <v>119.70127248417955</v>
      </c>
      <c r="M171" s="19">
        <v>443.77135209938126</v>
      </c>
    </row>
    <row r="172" spans="2:13" x14ac:dyDescent="0.2">
      <c r="B172" s="82" t="s">
        <v>146</v>
      </c>
      <c r="C172" s="88">
        <v>1</v>
      </c>
      <c r="D172" s="19">
        <v>266.12956722271895</v>
      </c>
      <c r="E172" s="19">
        <v>225.73968416211005</v>
      </c>
      <c r="F172" s="19">
        <v>40.389883060608895</v>
      </c>
      <c r="G172" s="19">
        <v>0.49552108469152367</v>
      </c>
      <c r="H172" s="19">
        <v>10.762897439286535</v>
      </c>
      <c r="I172" s="19">
        <v>204.52537698381545</v>
      </c>
      <c r="J172" s="19">
        <v>246.95399134040466</v>
      </c>
      <c r="K172" s="19">
        <v>82.21743562053976</v>
      </c>
      <c r="L172" s="19">
        <v>63.68425768380925</v>
      </c>
      <c r="M172" s="19">
        <v>387.79511064041083</v>
      </c>
    </row>
    <row r="173" spans="2:13" x14ac:dyDescent="0.2">
      <c r="B173" s="82" t="s">
        <v>147</v>
      </c>
      <c r="C173" s="88">
        <v>1</v>
      </c>
      <c r="D173" s="19">
        <v>277.18746772270498</v>
      </c>
      <c r="E173" s="19">
        <v>291.21870721014255</v>
      </c>
      <c r="F173" s="19">
        <v>-14.031239487437574</v>
      </c>
      <c r="G173" s="19">
        <v>-0.17214149889833302</v>
      </c>
      <c r="H173" s="19">
        <v>11.642741568044926</v>
      </c>
      <c r="I173" s="19">
        <v>268.27017523580298</v>
      </c>
      <c r="J173" s="19">
        <v>314.16723918448213</v>
      </c>
      <c r="K173" s="19">
        <v>82.337234529399154</v>
      </c>
      <c r="L173" s="19">
        <v>128.92714999971278</v>
      </c>
      <c r="M173" s="19">
        <v>453.5102644205723</v>
      </c>
    </row>
    <row r="174" spans="2:13" x14ac:dyDescent="0.2">
      <c r="B174" s="82" t="s">
        <v>148</v>
      </c>
      <c r="C174" s="88">
        <v>1</v>
      </c>
      <c r="D174" s="19">
        <v>153.97779967160201</v>
      </c>
      <c r="E174" s="19">
        <v>222.1624589377704</v>
      </c>
      <c r="F174" s="19">
        <v>-68.184659266168381</v>
      </c>
      <c r="G174" s="19">
        <v>-0.83651978561545148</v>
      </c>
      <c r="H174" s="19">
        <v>11.108436184350715</v>
      </c>
      <c r="I174" s="19">
        <v>200.26707446396642</v>
      </c>
      <c r="J174" s="19">
        <v>244.05784341157437</v>
      </c>
      <c r="K174" s="19">
        <v>82.263382578099666</v>
      </c>
      <c r="L174" s="19">
        <v>60.016468289636862</v>
      </c>
      <c r="M174" s="19">
        <v>384.30844958590393</v>
      </c>
    </row>
    <row r="175" spans="2:13" x14ac:dyDescent="0.2">
      <c r="B175" s="82" t="s">
        <v>149</v>
      </c>
      <c r="C175" s="88">
        <v>1</v>
      </c>
      <c r="D175" s="19">
        <v>232.91486209197791</v>
      </c>
      <c r="E175" s="19">
        <v>222.1624589377704</v>
      </c>
      <c r="F175" s="19">
        <v>10.752403154207514</v>
      </c>
      <c r="G175" s="19">
        <v>0.13191527358517549</v>
      </c>
      <c r="H175" s="19">
        <v>11.108436184350715</v>
      </c>
      <c r="I175" s="19">
        <v>200.26707446396642</v>
      </c>
      <c r="J175" s="19">
        <v>244.05784341157437</v>
      </c>
      <c r="K175" s="19">
        <v>82.263382578099666</v>
      </c>
      <c r="L175" s="19">
        <v>60.016468289636862</v>
      </c>
      <c r="M175" s="19">
        <v>384.30844958590393</v>
      </c>
    </row>
    <row r="176" spans="2:13" x14ac:dyDescent="0.2">
      <c r="B176" s="82" t="s">
        <v>150</v>
      </c>
      <c r="C176" s="88">
        <v>1</v>
      </c>
      <c r="D176" s="19">
        <v>308.27675199977176</v>
      </c>
      <c r="E176" s="19">
        <v>379.96913966760707</v>
      </c>
      <c r="F176" s="19">
        <v>-71.692387667835305</v>
      </c>
      <c r="G176" s="19">
        <v>-0.87955416082740723</v>
      </c>
      <c r="H176" s="19">
        <v>18.048371674780483</v>
      </c>
      <c r="I176" s="19">
        <v>344.39473203837247</v>
      </c>
      <c r="J176" s="19">
        <v>415.54354729684167</v>
      </c>
      <c r="K176" s="19">
        <v>83.484192987894531</v>
      </c>
      <c r="L176" s="19">
        <v>215.41685952485165</v>
      </c>
      <c r="M176" s="19">
        <v>544.52141981036243</v>
      </c>
    </row>
    <row r="177" spans="2:13" x14ac:dyDescent="0.2">
      <c r="B177" s="82" t="s">
        <v>151</v>
      </c>
      <c r="C177" s="88">
        <v>1</v>
      </c>
      <c r="D177" s="19">
        <v>272.20570082094849</v>
      </c>
      <c r="E177" s="19">
        <v>301.88297026862602</v>
      </c>
      <c r="F177" s="19">
        <v>-29.677269447677531</v>
      </c>
      <c r="G177" s="19">
        <v>-0.36409396693049229</v>
      </c>
      <c r="H177" s="19">
        <v>13.719833559954582</v>
      </c>
      <c r="I177" s="19">
        <v>274.84036717612219</v>
      </c>
      <c r="J177" s="19">
        <v>328.92557336112986</v>
      </c>
      <c r="K177" s="19">
        <v>82.65652177319015</v>
      </c>
      <c r="L177" s="19">
        <v>138.9620790237411</v>
      </c>
      <c r="M177" s="19">
        <v>464.80386151351092</v>
      </c>
    </row>
    <row r="178" spans="2:13" x14ac:dyDescent="0.2">
      <c r="B178" s="82" t="s">
        <v>152</v>
      </c>
      <c r="C178" s="88">
        <v>1</v>
      </c>
      <c r="D178" s="19">
        <v>355.87124573559618</v>
      </c>
      <c r="E178" s="19">
        <v>309.27161723066916</v>
      </c>
      <c r="F178" s="19">
        <v>46.599628504927011</v>
      </c>
      <c r="G178" s="19">
        <v>0.5717050091066882</v>
      </c>
      <c r="H178" s="19">
        <v>13.061295024007919</v>
      </c>
      <c r="I178" s="19">
        <v>283.52703252671955</v>
      </c>
      <c r="J178" s="19">
        <v>335.01620193461878</v>
      </c>
      <c r="K178" s="19">
        <v>82.549767936882617</v>
      </c>
      <c r="L178" s="19">
        <v>146.56114410866098</v>
      </c>
      <c r="M178" s="19">
        <v>471.98209035267735</v>
      </c>
    </row>
    <row r="179" spans="2:13" x14ac:dyDescent="0.2">
      <c r="B179" s="82" t="s">
        <v>153</v>
      </c>
      <c r="C179" s="88">
        <v>1</v>
      </c>
      <c r="D179" s="19">
        <v>337.17576313998126</v>
      </c>
      <c r="E179" s="19">
        <v>312.06413252998055</v>
      </c>
      <c r="F179" s="19">
        <v>25.111630610000702</v>
      </c>
      <c r="G179" s="19">
        <v>0.30808067504350006</v>
      </c>
      <c r="H179" s="19">
        <v>12.842334249128681</v>
      </c>
      <c r="I179" s="19">
        <v>286.7511324587461</v>
      </c>
      <c r="J179" s="19">
        <v>337.37713260121501</v>
      </c>
      <c r="K179" s="19">
        <v>82.515406486881858</v>
      </c>
      <c r="L179" s="19">
        <v>149.42138785744609</v>
      </c>
      <c r="M179" s="19">
        <v>474.70687720251499</v>
      </c>
    </row>
    <row r="180" spans="2:13" x14ac:dyDescent="0.2">
      <c r="B180" s="82" t="s">
        <v>154</v>
      </c>
      <c r="C180" s="88">
        <v>1</v>
      </c>
      <c r="D180" s="19">
        <v>361.36155202758158</v>
      </c>
      <c r="E180" s="19">
        <v>336.00996761756443</v>
      </c>
      <c r="F180" s="19">
        <v>25.351584410017153</v>
      </c>
      <c r="G180" s="19">
        <v>0.31102453519485479</v>
      </c>
      <c r="H180" s="19">
        <v>20.431684986183004</v>
      </c>
      <c r="I180" s="19">
        <v>295.73790854498731</v>
      </c>
      <c r="J180" s="19">
        <v>376.28202669014155</v>
      </c>
      <c r="K180" s="19">
        <v>84.031663735187436</v>
      </c>
      <c r="L180" s="19">
        <v>170.37859026425599</v>
      </c>
      <c r="M180" s="19">
        <v>501.64134497087286</v>
      </c>
    </row>
    <row r="181" spans="2:13" x14ac:dyDescent="0.2">
      <c r="B181" s="82" t="s">
        <v>155</v>
      </c>
      <c r="C181" s="88">
        <v>1</v>
      </c>
      <c r="D181" s="19">
        <v>1041.2002563709802</v>
      </c>
      <c r="E181" s="19">
        <v>481.01037247371579</v>
      </c>
      <c r="F181" s="19">
        <v>560.18988389726451</v>
      </c>
      <c r="G181" s="19">
        <v>6.8726591380679896</v>
      </c>
      <c r="H181" s="19">
        <v>20.011706569331928</v>
      </c>
      <c r="I181" s="19">
        <v>441.56611569077222</v>
      </c>
      <c r="J181" s="19">
        <v>520.45462925665936</v>
      </c>
      <c r="K181" s="19">
        <v>83.930537699612302</v>
      </c>
      <c r="L181" s="19">
        <v>315.57832051531295</v>
      </c>
      <c r="M181" s="19">
        <v>646.44242443211863</v>
      </c>
    </row>
    <row r="182" spans="2:13" x14ac:dyDescent="0.2">
      <c r="B182" s="82" t="s">
        <v>156</v>
      </c>
      <c r="C182" s="88">
        <v>1</v>
      </c>
      <c r="D182" s="19">
        <v>753.38798724890694</v>
      </c>
      <c r="E182" s="19">
        <v>355.01380370833601</v>
      </c>
      <c r="F182" s="19">
        <v>398.37418354057093</v>
      </c>
      <c r="G182" s="19">
        <v>4.8874320147176951</v>
      </c>
      <c r="H182" s="19">
        <v>12.097895169643326</v>
      </c>
      <c r="I182" s="19">
        <v>331.16813707559396</v>
      </c>
      <c r="J182" s="19">
        <v>378.85947034107807</v>
      </c>
      <c r="K182" s="19">
        <v>82.40282656720386</v>
      </c>
      <c r="L182" s="19">
        <v>192.59296071345196</v>
      </c>
      <c r="M182" s="19">
        <v>517.4346467032201</v>
      </c>
    </row>
    <row r="183" spans="2:13" x14ac:dyDescent="0.2">
      <c r="B183" s="82" t="s">
        <v>157</v>
      </c>
      <c r="C183" s="88">
        <v>1</v>
      </c>
      <c r="D183" s="19">
        <v>192.07759771029299</v>
      </c>
      <c r="E183" s="19">
        <v>316.98615131273317</v>
      </c>
      <c r="F183" s="19">
        <v>-124.90855360244018</v>
      </c>
      <c r="G183" s="19">
        <v>-1.5324337997079953</v>
      </c>
      <c r="H183" s="19">
        <v>12.500225164429549</v>
      </c>
      <c r="I183" s="19">
        <v>292.34746847365972</v>
      </c>
      <c r="J183" s="19">
        <v>341.62483415180662</v>
      </c>
      <c r="K183" s="19">
        <v>82.462854594601794</v>
      </c>
      <c r="L183" s="19">
        <v>154.44698952686272</v>
      </c>
      <c r="M183" s="19">
        <v>479.52531309860365</v>
      </c>
    </row>
    <row r="184" spans="2:13" x14ac:dyDescent="0.2">
      <c r="B184" s="82" t="s">
        <v>158</v>
      </c>
      <c r="C184" s="88">
        <v>1</v>
      </c>
      <c r="D184" s="19">
        <v>390.64287641209955</v>
      </c>
      <c r="E184" s="19">
        <v>351.31891834852303</v>
      </c>
      <c r="F184" s="19">
        <v>39.323958063576526</v>
      </c>
      <c r="G184" s="19">
        <v>0.48244384181026329</v>
      </c>
      <c r="H184" s="19">
        <v>11.953522221219576</v>
      </c>
      <c r="I184" s="19">
        <v>327.7578193327609</v>
      </c>
      <c r="J184" s="19">
        <v>374.88001736428515</v>
      </c>
      <c r="K184" s="19">
        <v>82.381754364799676</v>
      </c>
      <c r="L184" s="19">
        <v>188.93960991041118</v>
      </c>
      <c r="M184" s="19">
        <v>513.6982267866349</v>
      </c>
    </row>
    <row r="185" spans="2:13" x14ac:dyDescent="0.2">
      <c r="B185" s="82" t="s">
        <v>159</v>
      </c>
      <c r="C185" s="88">
        <v>1</v>
      </c>
      <c r="D185" s="19">
        <v>256.29154906337163</v>
      </c>
      <c r="E185" s="19">
        <v>251.93449960934049</v>
      </c>
      <c r="F185" s="19">
        <v>4.3570494540311415</v>
      </c>
      <c r="G185" s="19">
        <v>5.3454224372878743E-2</v>
      </c>
      <c r="H185" s="19">
        <v>9.3679472275367335</v>
      </c>
      <c r="I185" s="19">
        <v>233.46972177083759</v>
      </c>
      <c r="J185" s="19">
        <v>270.39927744784336</v>
      </c>
      <c r="K185" s="19">
        <v>82.046481911090581</v>
      </c>
      <c r="L185" s="19">
        <v>90.216032999512095</v>
      </c>
      <c r="M185" s="19">
        <v>413.65296621916889</v>
      </c>
    </row>
    <row r="186" spans="2:13" x14ac:dyDescent="0.2">
      <c r="B186" s="82" t="s">
        <v>160</v>
      </c>
      <c r="C186" s="88">
        <v>1</v>
      </c>
      <c r="D186" s="19">
        <v>184.67931669463792</v>
      </c>
      <c r="E186" s="19">
        <v>195.52640662057399</v>
      </c>
      <c r="F186" s="19">
        <v>-10.847089925936075</v>
      </c>
      <c r="G186" s="19">
        <v>-0.13307693309685242</v>
      </c>
      <c r="H186" s="19">
        <v>14.415215708266562</v>
      </c>
      <c r="I186" s="19">
        <v>167.11316420127093</v>
      </c>
      <c r="J186" s="19">
        <v>223.93964903987705</v>
      </c>
      <c r="K186" s="19">
        <v>82.774786032008905</v>
      </c>
      <c r="L186" s="19">
        <v>32.372409529522002</v>
      </c>
      <c r="M186" s="19">
        <v>358.68040371162601</v>
      </c>
    </row>
    <row r="187" spans="2:13" x14ac:dyDescent="0.2">
      <c r="B187" s="82" t="s">
        <v>161</v>
      </c>
      <c r="C187" s="88">
        <v>1</v>
      </c>
      <c r="D187" s="19">
        <v>259.95286757158794</v>
      </c>
      <c r="E187" s="19">
        <v>263.69731834503909</v>
      </c>
      <c r="F187" s="19">
        <v>-3.744450773451149</v>
      </c>
      <c r="G187" s="19">
        <v>-4.5938590761707351E-2</v>
      </c>
      <c r="H187" s="19">
        <v>9.5265104794822086</v>
      </c>
      <c r="I187" s="19">
        <v>244.92000296235389</v>
      </c>
      <c r="J187" s="19">
        <v>282.47463372772427</v>
      </c>
      <c r="K187" s="19">
        <v>82.064737620031934</v>
      </c>
      <c r="L187" s="19">
        <v>101.9428686535708</v>
      </c>
      <c r="M187" s="19">
        <v>425.45176803650736</v>
      </c>
    </row>
    <row r="188" spans="2:13" x14ac:dyDescent="0.2">
      <c r="B188" s="82" t="s">
        <v>162</v>
      </c>
      <c r="C188" s="88">
        <v>1</v>
      </c>
      <c r="D188" s="19">
        <v>325.84191908072341</v>
      </c>
      <c r="E188" s="19">
        <v>277.20351910927673</v>
      </c>
      <c r="F188" s="19">
        <v>48.638399971446688</v>
      </c>
      <c r="G188" s="19">
        <v>0.59671756601387149</v>
      </c>
      <c r="H188" s="19">
        <v>10.301620177585598</v>
      </c>
      <c r="I188" s="19">
        <v>256.89841668549059</v>
      </c>
      <c r="J188" s="19">
        <v>297.50862153306286</v>
      </c>
      <c r="K188" s="19">
        <v>82.158323601520976</v>
      </c>
      <c r="L188" s="19">
        <v>115.26460591529064</v>
      </c>
      <c r="M188" s="19">
        <v>439.14243230326281</v>
      </c>
    </row>
    <row r="189" spans="2:13" x14ac:dyDescent="0.2">
      <c r="B189" s="82" t="s">
        <v>163</v>
      </c>
      <c r="C189" s="88">
        <v>1</v>
      </c>
      <c r="D189" s="19">
        <v>291.77268941607758</v>
      </c>
      <c r="E189" s="19">
        <v>279.10520819485134</v>
      </c>
      <c r="F189" s="19">
        <v>12.66748122122624</v>
      </c>
      <c r="G189" s="19">
        <v>0.15541030474468784</v>
      </c>
      <c r="H189" s="19">
        <v>10.455214000712653</v>
      </c>
      <c r="I189" s="19">
        <v>258.49736326488721</v>
      </c>
      <c r="J189" s="19">
        <v>299.71305312481547</v>
      </c>
      <c r="K189" s="19">
        <v>82.17772361491707</v>
      </c>
      <c r="L189" s="19">
        <v>117.12805642749137</v>
      </c>
      <c r="M189" s="19">
        <v>441.08235996221129</v>
      </c>
    </row>
    <row r="190" spans="2:13" x14ac:dyDescent="0.2">
      <c r="B190" s="82" t="s">
        <v>164</v>
      </c>
      <c r="C190" s="88">
        <v>1</v>
      </c>
      <c r="D190" s="19">
        <v>126.71894491627157</v>
      </c>
      <c r="E190" s="19">
        <v>151.49966555105942</v>
      </c>
      <c r="F190" s="19">
        <v>-24.780720634787855</v>
      </c>
      <c r="G190" s="19">
        <v>-0.30402092400122399</v>
      </c>
      <c r="H190" s="19">
        <v>21.355208095076403</v>
      </c>
      <c r="I190" s="19">
        <v>109.40728783019676</v>
      </c>
      <c r="J190" s="19">
        <v>193.59204327192208</v>
      </c>
      <c r="K190" s="19">
        <v>84.260973596992201</v>
      </c>
      <c r="L190" s="19">
        <v>-14.583695097154504</v>
      </c>
      <c r="M190" s="19">
        <v>317.58302619927338</v>
      </c>
    </row>
    <row r="191" spans="2:13" x14ac:dyDescent="0.2">
      <c r="B191" s="82" t="s">
        <v>165</v>
      </c>
      <c r="C191" s="88">
        <v>1</v>
      </c>
      <c r="D191" s="19">
        <v>206.70153351002702</v>
      </c>
      <c r="E191" s="19">
        <v>184.72411784485098</v>
      </c>
      <c r="F191" s="19">
        <v>21.977415665176039</v>
      </c>
      <c r="G191" s="19">
        <v>0.26962872937221966</v>
      </c>
      <c r="H191" s="19">
        <v>16.005093350271764</v>
      </c>
      <c r="I191" s="19">
        <v>153.17713259619723</v>
      </c>
      <c r="J191" s="19">
        <v>216.27110309350473</v>
      </c>
      <c r="K191" s="19">
        <v>83.066417834645506</v>
      </c>
      <c r="L191" s="19">
        <v>20.995297228907816</v>
      </c>
      <c r="M191" s="19">
        <v>348.45293846079414</v>
      </c>
    </row>
    <row r="192" spans="2:13" x14ac:dyDescent="0.2">
      <c r="B192" s="82" t="s">
        <v>166</v>
      </c>
      <c r="C192" s="88">
        <v>1</v>
      </c>
      <c r="D192" s="19">
        <v>201.98489226665259</v>
      </c>
      <c r="E192" s="19">
        <v>185.00466207998727</v>
      </c>
      <c r="F192" s="19">
        <v>16.980230186665324</v>
      </c>
      <c r="G192" s="19">
        <v>0.20832103098149721</v>
      </c>
      <c r="H192" s="19">
        <v>15.962574097879784</v>
      </c>
      <c r="I192" s="19">
        <v>153.54148479162703</v>
      </c>
      <c r="J192" s="19">
        <v>216.46783936834751</v>
      </c>
      <c r="K192" s="19">
        <v>83.058235778032881</v>
      </c>
      <c r="L192" s="19">
        <v>21.29196878136824</v>
      </c>
      <c r="M192" s="19">
        <v>348.71735537860627</v>
      </c>
    </row>
    <row r="193" spans="2:13" x14ac:dyDescent="0.2">
      <c r="B193" s="82" t="s">
        <v>167</v>
      </c>
      <c r="C193" s="88">
        <v>1</v>
      </c>
      <c r="D193" s="19">
        <v>303.19777569926305</v>
      </c>
      <c r="E193" s="19">
        <v>289.04649331616662</v>
      </c>
      <c r="F193" s="19">
        <v>14.151282383096429</v>
      </c>
      <c r="G193" s="19">
        <v>0.17361423863806255</v>
      </c>
      <c r="H193" s="19">
        <v>11.405827073207607</v>
      </c>
      <c r="I193" s="19">
        <v>266.56493381804182</v>
      </c>
      <c r="J193" s="19">
        <v>311.52805281429141</v>
      </c>
      <c r="K193" s="19">
        <v>82.304068246672443</v>
      </c>
      <c r="L193" s="19">
        <v>126.82030880985261</v>
      </c>
      <c r="M193" s="19">
        <v>451.27267782248066</v>
      </c>
    </row>
    <row r="194" spans="2:13" x14ac:dyDescent="0.2">
      <c r="B194" s="82" t="s">
        <v>168</v>
      </c>
      <c r="C194" s="88">
        <v>1</v>
      </c>
      <c r="D194" s="19">
        <v>342.45802828352049</v>
      </c>
      <c r="E194" s="19">
        <v>272.62188115696483</v>
      </c>
      <c r="F194" s="19">
        <v>69.836147126555659</v>
      </c>
      <c r="G194" s="19">
        <v>0.85678097465395342</v>
      </c>
      <c r="H194" s="19">
        <v>9.9739988564793052</v>
      </c>
      <c r="I194" s="19">
        <v>252.96253972675072</v>
      </c>
      <c r="J194" s="19">
        <v>292.28122258717895</v>
      </c>
      <c r="K194" s="19">
        <v>82.11788728357574</v>
      </c>
      <c r="L194" s="19">
        <v>110.76267033633019</v>
      </c>
      <c r="M194" s="19">
        <v>434.48109197759948</v>
      </c>
    </row>
    <row r="195" spans="2:13" x14ac:dyDescent="0.2">
      <c r="B195" s="82" t="s">
        <v>169</v>
      </c>
      <c r="C195" s="88">
        <v>1</v>
      </c>
      <c r="D195" s="19">
        <v>189.92428664396911</v>
      </c>
      <c r="E195" s="19">
        <v>272.62188115696483</v>
      </c>
      <c r="F195" s="19">
        <v>-82.697594512995721</v>
      </c>
      <c r="G195" s="19">
        <v>-1.0145709427523575</v>
      </c>
      <c r="H195" s="19">
        <v>9.9739988564793052</v>
      </c>
      <c r="I195" s="19">
        <v>252.96253972675072</v>
      </c>
      <c r="J195" s="19">
        <v>292.28122258717895</v>
      </c>
      <c r="K195" s="19">
        <v>82.11788728357574</v>
      </c>
      <c r="L195" s="19">
        <v>110.76267033633019</v>
      </c>
      <c r="M195" s="19">
        <v>434.48109197759948</v>
      </c>
    </row>
    <row r="196" spans="2:13" x14ac:dyDescent="0.2">
      <c r="B196" s="82" t="s">
        <v>170</v>
      </c>
      <c r="C196" s="88">
        <v>1</v>
      </c>
      <c r="D196" s="19">
        <v>192.14693620199762</v>
      </c>
      <c r="E196" s="19">
        <v>252.45551031536183</v>
      </c>
      <c r="F196" s="19">
        <v>-60.308574113364216</v>
      </c>
      <c r="G196" s="19">
        <v>-0.73989246307074763</v>
      </c>
      <c r="H196" s="19">
        <v>9.3641023997866633</v>
      </c>
      <c r="I196" s="19">
        <v>233.99831085966875</v>
      </c>
      <c r="J196" s="19">
        <v>270.91270977105489</v>
      </c>
      <c r="K196" s="19">
        <v>82.046043003198463</v>
      </c>
      <c r="L196" s="19">
        <v>90.737908818937967</v>
      </c>
      <c r="M196" s="19">
        <v>414.1731118117857</v>
      </c>
    </row>
    <row r="197" spans="2:13" x14ac:dyDescent="0.2">
      <c r="B197" s="82" t="s">
        <v>171</v>
      </c>
      <c r="C197" s="88">
        <v>1</v>
      </c>
      <c r="D197" s="19">
        <v>166.4431242436884</v>
      </c>
      <c r="E197" s="19">
        <v>252.45551031536183</v>
      </c>
      <c r="F197" s="19">
        <v>-86.012386071673433</v>
      </c>
      <c r="G197" s="19">
        <v>-1.0552382827943547</v>
      </c>
      <c r="H197" s="19">
        <v>9.3641023997866633</v>
      </c>
      <c r="I197" s="19">
        <v>233.99831085966875</v>
      </c>
      <c r="J197" s="19">
        <v>270.91270977105489</v>
      </c>
      <c r="K197" s="19">
        <v>82.046043003198463</v>
      </c>
      <c r="L197" s="19">
        <v>90.737908818937967</v>
      </c>
      <c r="M197" s="19">
        <v>414.1731118117857</v>
      </c>
    </row>
    <row r="198" spans="2:13" x14ac:dyDescent="0.2">
      <c r="B198" s="82" t="s">
        <v>172</v>
      </c>
      <c r="C198" s="88">
        <v>1</v>
      </c>
      <c r="D198" s="19">
        <v>235.78191117171292</v>
      </c>
      <c r="E198" s="19">
        <v>271.19185705059431</v>
      </c>
      <c r="F198" s="19">
        <v>-35.409945878881388</v>
      </c>
      <c r="G198" s="19">
        <v>-0.43442499609224999</v>
      </c>
      <c r="H198" s="19">
        <v>9.8847257801801369</v>
      </c>
      <c r="I198" s="19">
        <v>251.70847813178062</v>
      </c>
      <c r="J198" s="19">
        <v>290.67523596940799</v>
      </c>
      <c r="K198" s="19">
        <v>82.107092035209462</v>
      </c>
      <c r="L198" s="19">
        <v>109.35392430272773</v>
      </c>
      <c r="M198" s="19">
        <v>433.02978979846091</v>
      </c>
    </row>
    <row r="199" spans="2:13" x14ac:dyDescent="0.2">
      <c r="B199" s="82" t="s">
        <v>173</v>
      </c>
      <c r="C199" s="88">
        <v>1</v>
      </c>
      <c r="D199" s="19">
        <v>284.67501459199542</v>
      </c>
      <c r="E199" s="19">
        <v>277.22212661607034</v>
      </c>
      <c r="F199" s="19">
        <v>7.4528879759250799</v>
      </c>
      <c r="G199" s="19">
        <v>9.1435350985617225E-2</v>
      </c>
      <c r="H199" s="19">
        <v>10.30307470871451</v>
      </c>
      <c r="I199" s="19">
        <v>256.91415722543411</v>
      </c>
      <c r="J199" s="19">
        <v>297.53009600670657</v>
      </c>
      <c r="K199" s="19">
        <v>82.158505994098704</v>
      </c>
      <c r="L199" s="19">
        <v>115.28285391553013</v>
      </c>
      <c r="M199" s="19">
        <v>439.16139931661053</v>
      </c>
    </row>
    <row r="200" spans="2:13" x14ac:dyDescent="0.2">
      <c r="B200" s="82" t="s">
        <v>174</v>
      </c>
      <c r="C200" s="88">
        <v>1</v>
      </c>
      <c r="D200" s="19">
        <v>214.07504868302217</v>
      </c>
      <c r="E200" s="19">
        <v>282.44836023948289</v>
      </c>
      <c r="F200" s="19">
        <v>-68.37331155646072</v>
      </c>
      <c r="G200" s="19">
        <v>-0.83883425598356132</v>
      </c>
      <c r="H200" s="19">
        <v>10.748444564774841</v>
      </c>
      <c r="I200" s="19">
        <v>261.26254053133562</v>
      </c>
      <c r="J200" s="19">
        <v>303.63417994763017</v>
      </c>
      <c r="K200" s="19">
        <v>82.215544876203538</v>
      </c>
      <c r="L200" s="19">
        <v>120.39666053005362</v>
      </c>
      <c r="M200" s="19">
        <v>444.50005994891217</v>
      </c>
    </row>
    <row r="201" spans="2:13" x14ac:dyDescent="0.2">
      <c r="B201" s="82" t="s">
        <v>175</v>
      </c>
      <c r="C201" s="88">
        <v>1</v>
      </c>
      <c r="D201" s="19">
        <v>183.77263114909792</v>
      </c>
      <c r="E201" s="19">
        <v>197.78946337425856</v>
      </c>
      <c r="F201" s="19">
        <v>-14.016832225160641</v>
      </c>
      <c r="G201" s="19">
        <v>-0.17196474418428276</v>
      </c>
      <c r="H201" s="19">
        <v>14.096085925037929</v>
      </c>
      <c r="I201" s="19">
        <v>170.00524462533284</v>
      </c>
      <c r="J201" s="19">
        <v>225.57368212318428</v>
      </c>
      <c r="K201" s="19">
        <v>82.719806558859005</v>
      </c>
      <c r="L201" s="19">
        <v>34.74383407528876</v>
      </c>
      <c r="M201" s="19">
        <v>360.83509267322836</v>
      </c>
    </row>
    <row r="202" spans="2:13" x14ac:dyDescent="0.2">
      <c r="B202" s="82" t="s">
        <v>176</v>
      </c>
      <c r="C202" s="88">
        <v>1</v>
      </c>
      <c r="D202" s="19">
        <v>289.28642125223553</v>
      </c>
      <c r="E202" s="19">
        <v>263.91774596245415</v>
      </c>
      <c r="F202" s="19">
        <v>25.368675289781379</v>
      </c>
      <c r="G202" s="19">
        <v>0.31123421372416354</v>
      </c>
      <c r="H202" s="19">
        <v>9.5342996576131771</v>
      </c>
      <c r="I202" s="19">
        <v>245.12507764915998</v>
      </c>
      <c r="J202" s="19">
        <v>282.71041427574829</v>
      </c>
      <c r="K202" s="19">
        <v>82.065642193857002</v>
      </c>
      <c r="L202" s="19">
        <v>102.16151330249633</v>
      </c>
      <c r="M202" s="19">
        <v>425.67397862241194</v>
      </c>
    </row>
    <row r="203" spans="2:13" x14ac:dyDescent="0.2">
      <c r="B203" s="82" t="s">
        <v>177</v>
      </c>
      <c r="C203" s="88">
        <v>1</v>
      </c>
      <c r="D203" s="19">
        <v>397.14858141361776</v>
      </c>
      <c r="E203" s="19">
        <v>389.55611986386225</v>
      </c>
      <c r="F203" s="19">
        <v>7.5924615497555124</v>
      </c>
      <c r="G203" s="19">
        <v>9.314770178878605E-2</v>
      </c>
      <c r="H203" s="19">
        <v>17.991267158144613</v>
      </c>
      <c r="I203" s="19">
        <v>354.09426861305781</v>
      </c>
      <c r="J203" s="19">
        <v>425.01797111466669</v>
      </c>
      <c r="K203" s="19">
        <v>83.471866234586685</v>
      </c>
      <c r="L203" s="19">
        <v>225.02813648066055</v>
      </c>
      <c r="M203" s="19">
        <v>554.08410324706392</v>
      </c>
    </row>
    <row r="204" spans="2:13" x14ac:dyDescent="0.2">
      <c r="B204" s="82" t="s">
        <v>178</v>
      </c>
      <c r="C204" s="88">
        <v>1</v>
      </c>
      <c r="D204" s="19">
        <v>300.04673067328798</v>
      </c>
      <c r="E204" s="19">
        <v>336.68546419150562</v>
      </c>
      <c r="F204" s="19">
        <v>-36.638733518217634</v>
      </c>
      <c r="G204" s="19">
        <v>-0.44950031044722688</v>
      </c>
      <c r="H204" s="19">
        <v>11.768987184375733</v>
      </c>
      <c r="I204" s="19">
        <v>313.48809464346783</v>
      </c>
      <c r="J204" s="19">
        <v>359.8828337395434</v>
      </c>
      <c r="K204" s="19">
        <v>82.355180881806092</v>
      </c>
      <c r="L204" s="19">
        <v>174.35853365945513</v>
      </c>
      <c r="M204" s="19">
        <v>499.0123947235561</v>
      </c>
    </row>
    <row r="205" spans="2:13" x14ac:dyDescent="0.2">
      <c r="B205" s="82" t="s">
        <v>179</v>
      </c>
      <c r="C205" s="88">
        <v>1</v>
      </c>
      <c r="D205" s="19">
        <v>256.18438620920188</v>
      </c>
      <c r="E205" s="19">
        <v>366.60189923041645</v>
      </c>
      <c r="F205" s="19">
        <v>-110.41751302121457</v>
      </c>
      <c r="G205" s="19">
        <v>-1.3546512560858066</v>
      </c>
      <c r="H205" s="19">
        <v>12.784344634793557</v>
      </c>
      <c r="I205" s="19">
        <v>341.40320011750623</v>
      </c>
      <c r="J205" s="19">
        <v>391.80059834332667</v>
      </c>
      <c r="K205" s="19">
        <v>82.506401124216865</v>
      </c>
      <c r="L205" s="19">
        <v>203.97690466011096</v>
      </c>
      <c r="M205" s="19">
        <v>529.22689380072188</v>
      </c>
    </row>
    <row r="206" spans="2:13" x14ac:dyDescent="0.2">
      <c r="B206" s="82" t="s">
        <v>180</v>
      </c>
      <c r="C206" s="88">
        <v>1</v>
      </c>
      <c r="D206" s="19">
        <v>318.5782889727414</v>
      </c>
      <c r="E206" s="19">
        <v>351.88486623359819</v>
      </c>
      <c r="F206" s="19">
        <v>-33.306577260856784</v>
      </c>
      <c r="G206" s="19">
        <v>-0.40861993254339923</v>
      </c>
      <c r="H206" s="19">
        <v>11.973164338989463</v>
      </c>
      <c r="I206" s="19">
        <v>328.28505144242774</v>
      </c>
      <c r="J206" s="19">
        <v>375.48468102476863</v>
      </c>
      <c r="K206" s="19">
        <v>82.384606711554127</v>
      </c>
      <c r="L206" s="19">
        <v>189.4999356513965</v>
      </c>
      <c r="M206" s="19">
        <v>514.26979681579985</v>
      </c>
    </row>
    <row r="207" spans="2:13" x14ac:dyDescent="0.2">
      <c r="B207" s="82" t="s">
        <v>181</v>
      </c>
      <c r="C207" s="88">
        <v>1</v>
      </c>
      <c r="D207" s="19">
        <v>281.76515409737482</v>
      </c>
      <c r="E207" s="19">
        <v>276.94301372761049</v>
      </c>
      <c r="F207" s="19">
        <v>4.8221403697643268</v>
      </c>
      <c r="G207" s="19">
        <v>5.9160166989708086E-2</v>
      </c>
      <c r="H207" s="19">
        <v>10.28135870737402</v>
      </c>
      <c r="I207" s="19">
        <v>256.67784785951272</v>
      </c>
      <c r="J207" s="19">
        <v>297.20817959570826</v>
      </c>
      <c r="K207" s="19">
        <v>82.155785527245101</v>
      </c>
      <c r="L207" s="19">
        <v>115.00910322807852</v>
      </c>
      <c r="M207" s="19">
        <v>438.87692422714247</v>
      </c>
    </row>
    <row r="208" spans="2:13" x14ac:dyDescent="0.2">
      <c r="B208" s="82" t="s">
        <v>182</v>
      </c>
      <c r="C208" s="88">
        <v>1</v>
      </c>
      <c r="D208" s="19">
        <v>348.46674668822629</v>
      </c>
      <c r="E208" s="19">
        <v>415.04306208154634</v>
      </c>
      <c r="F208" s="19">
        <v>-66.576315393320044</v>
      </c>
      <c r="G208" s="19">
        <v>-0.81678790624271724</v>
      </c>
      <c r="H208" s="19">
        <v>18.69384014246619</v>
      </c>
      <c r="I208" s="19">
        <v>378.19639794103017</v>
      </c>
      <c r="J208" s="19">
        <v>451.88972622206251</v>
      </c>
      <c r="K208" s="19">
        <v>83.626110862583346</v>
      </c>
      <c r="L208" s="19">
        <v>250.21105341729171</v>
      </c>
      <c r="M208" s="19">
        <v>579.87507074580094</v>
      </c>
    </row>
    <row r="209" spans="2:13" x14ac:dyDescent="0.2">
      <c r="B209" s="82" t="s">
        <v>183</v>
      </c>
      <c r="C209" s="88">
        <v>1</v>
      </c>
      <c r="D209" s="19">
        <v>378.71914793843308</v>
      </c>
      <c r="E209" s="19">
        <v>383.0938729999362</v>
      </c>
      <c r="F209" s="19">
        <v>-4.3747250615031135</v>
      </c>
      <c r="G209" s="19">
        <v>-5.3671076602283568E-2</v>
      </c>
      <c r="H209" s="19">
        <v>14.280562620066478</v>
      </c>
      <c r="I209" s="19">
        <v>354.94603977845338</v>
      </c>
      <c r="J209" s="19">
        <v>411.24170622141901</v>
      </c>
      <c r="K209" s="19">
        <v>82.751442449510449</v>
      </c>
      <c r="L209" s="19">
        <v>219.98588749011105</v>
      </c>
      <c r="M209" s="19">
        <v>546.20185850976134</v>
      </c>
    </row>
    <row r="210" spans="2:13" x14ac:dyDescent="0.2">
      <c r="B210" s="82" t="s">
        <v>184</v>
      </c>
      <c r="C210" s="88">
        <v>1</v>
      </c>
      <c r="D210" s="19">
        <v>360.30415645289946</v>
      </c>
      <c r="E210" s="19">
        <v>322.94272122469016</v>
      </c>
      <c r="F210" s="19">
        <v>37.361435228209302</v>
      </c>
      <c r="G210" s="19">
        <v>0.45836673708941611</v>
      </c>
      <c r="H210" s="19">
        <v>12.166688110333963</v>
      </c>
      <c r="I210" s="19">
        <v>298.96145963866138</v>
      </c>
      <c r="J210" s="19">
        <v>346.92398281071894</v>
      </c>
      <c r="K210" s="19">
        <v>82.412954432559587</v>
      </c>
      <c r="L210" s="19">
        <v>160.50191560840895</v>
      </c>
      <c r="M210" s="19">
        <v>485.3835268409714</v>
      </c>
    </row>
    <row r="211" spans="2:13" x14ac:dyDescent="0.2">
      <c r="B211" s="82" t="s">
        <v>185</v>
      </c>
      <c r="C211" s="88">
        <v>1</v>
      </c>
      <c r="D211" s="19">
        <v>342.76335527262108</v>
      </c>
      <c r="E211" s="19">
        <v>315.48032824438491</v>
      </c>
      <c r="F211" s="19">
        <v>27.283027028236177</v>
      </c>
      <c r="G211" s="19">
        <v>0.33472033396117334</v>
      </c>
      <c r="H211" s="19">
        <v>12.598740683566</v>
      </c>
      <c r="I211" s="19">
        <v>290.64746549264584</v>
      </c>
      <c r="J211" s="19">
        <v>340.31319099612398</v>
      </c>
      <c r="K211" s="19">
        <v>82.477845665007166</v>
      </c>
      <c r="L211" s="19">
        <v>152.91161817244139</v>
      </c>
      <c r="M211" s="19">
        <v>478.04903831632839</v>
      </c>
    </row>
    <row r="212" spans="2:13" x14ac:dyDescent="0.2">
      <c r="B212" s="82" t="s">
        <v>186</v>
      </c>
      <c r="C212" s="88">
        <v>1</v>
      </c>
      <c r="D212" s="19">
        <v>360.59464988979607</v>
      </c>
      <c r="E212" s="19">
        <v>197.19115989039875</v>
      </c>
      <c r="F212" s="19">
        <v>163.40348999939732</v>
      </c>
      <c r="G212" s="19">
        <v>2.0047068342678496</v>
      </c>
      <c r="H212" s="19">
        <v>14.179927812755828</v>
      </c>
      <c r="I212" s="19">
        <v>169.24168382386975</v>
      </c>
      <c r="J212" s="19">
        <v>225.14063595692775</v>
      </c>
      <c r="K212" s="19">
        <v>82.734135104586471</v>
      </c>
      <c r="L212" s="19">
        <v>34.117288180665923</v>
      </c>
      <c r="M212" s="19">
        <v>360.26503160013158</v>
      </c>
    </row>
    <row r="213" spans="2:13" x14ac:dyDescent="0.2">
      <c r="B213" s="82" t="s">
        <v>187</v>
      </c>
      <c r="C213" s="88">
        <v>1</v>
      </c>
      <c r="D213" s="19">
        <v>283.6937634993709</v>
      </c>
      <c r="E213" s="19">
        <v>252.83758485603533</v>
      </c>
      <c r="F213" s="19">
        <v>30.856178643335568</v>
      </c>
      <c r="G213" s="19">
        <v>0.37855735031064897</v>
      </c>
      <c r="H213" s="19">
        <v>9.3619259923949638</v>
      </c>
      <c r="I213" s="19">
        <v>234.38467522798513</v>
      </c>
      <c r="J213" s="19">
        <v>271.29049448408551</v>
      </c>
      <c r="K213" s="19">
        <v>82.045794633339256</v>
      </c>
      <c r="L213" s="19">
        <v>91.120472911288118</v>
      </c>
      <c r="M213" s="19">
        <v>414.55469680078255</v>
      </c>
    </row>
    <row r="214" spans="2:13" x14ac:dyDescent="0.2">
      <c r="B214" s="82" t="s">
        <v>188</v>
      </c>
      <c r="C214" s="88">
        <v>1</v>
      </c>
      <c r="D214" s="19">
        <v>248.0364410567509</v>
      </c>
      <c r="E214" s="19">
        <v>237.02557772673254</v>
      </c>
      <c r="F214" s="19">
        <v>11.010863330018367</v>
      </c>
      <c r="G214" s="19">
        <v>0.13508617820193733</v>
      </c>
      <c r="H214" s="19">
        <v>9.8924223248374883</v>
      </c>
      <c r="I214" s="19">
        <v>217.52702846336305</v>
      </c>
      <c r="J214" s="19">
        <v>256.52412699010199</v>
      </c>
      <c r="K214" s="19">
        <v>82.108018963935208</v>
      </c>
      <c r="L214" s="19">
        <v>75.185817947545502</v>
      </c>
      <c r="M214" s="19">
        <v>398.86533750591957</v>
      </c>
    </row>
    <row r="215" spans="2:13" x14ac:dyDescent="0.2">
      <c r="B215" s="82" t="s">
        <v>189</v>
      </c>
      <c r="C215" s="88">
        <v>1</v>
      </c>
      <c r="D215" s="19">
        <v>378.96757551248282</v>
      </c>
      <c r="E215" s="19">
        <v>419.79800049747672</v>
      </c>
      <c r="F215" s="19">
        <v>-40.830424984993897</v>
      </c>
      <c r="G215" s="19">
        <v>-0.5009258493425075</v>
      </c>
      <c r="H215" s="19">
        <v>18.955059819016956</v>
      </c>
      <c r="I215" s="19">
        <v>382.43645693061438</v>
      </c>
      <c r="J215" s="19">
        <v>457.15954406433906</v>
      </c>
      <c r="K215" s="19">
        <v>83.684891416978672</v>
      </c>
      <c r="L215" s="19">
        <v>254.85013188527711</v>
      </c>
      <c r="M215" s="19">
        <v>584.74586910967628</v>
      </c>
    </row>
    <row r="216" spans="2:13" x14ac:dyDescent="0.2">
      <c r="B216" s="82" t="s">
        <v>190</v>
      </c>
      <c r="C216" s="88">
        <v>1</v>
      </c>
      <c r="D216" s="19">
        <v>270.20687266746779</v>
      </c>
      <c r="E216" s="19">
        <v>305.31953391728592</v>
      </c>
      <c r="F216" s="19">
        <v>-35.112661249818132</v>
      </c>
      <c r="G216" s="19">
        <v>-0.43077777578130017</v>
      </c>
      <c r="H216" s="19">
        <v>13.399857417340369</v>
      </c>
      <c r="I216" s="19">
        <v>278.90762271954696</v>
      </c>
      <c r="J216" s="19">
        <v>331.73144511502488</v>
      </c>
      <c r="K216" s="19">
        <v>82.604012841592947</v>
      </c>
      <c r="L216" s="19">
        <v>142.50214088101916</v>
      </c>
      <c r="M216" s="19">
        <v>468.13692695355269</v>
      </c>
    </row>
    <row r="217" spans="2:13" x14ac:dyDescent="0.2">
      <c r="B217" s="82" t="s">
        <v>209</v>
      </c>
      <c r="C217" s="88">
        <v>1</v>
      </c>
      <c r="D217" s="19">
        <v>305.50056886598702</v>
      </c>
      <c r="E217" s="19">
        <v>331.90953263367641</v>
      </c>
      <c r="F217" s="19">
        <v>-26.408963767689386</v>
      </c>
      <c r="G217" s="19">
        <v>-0.32399693636417554</v>
      </c>
      <c r="H217" s="19">
        <v>11.845690146969659</v>
      </c>
      <c r="I217" s="19">
        <v>308.56097701152316</v>
      </c>
      <c r="J217" s="19">
        <v>355.25808825582965</v>
      </c>
      <c r="K217" s="19">
        <v>82.36617712257268</v>
      </c>
      <c r="L217" s="19">
        <v>169.56092786095377</v>
      </c>
      <c r="M217" s="19">
        <v>494.25813740639904</v>
      </c>
    </row>
    <row r="218" spans="2:13" x14ac:dyDescent="0.2">
      <c r="B218" s="82" t="s">
        <v>232</v>
      </c>
      <c r="C218" s="88">
        <v>1</v>
      </c>
      <c r="D218" s="19">
        <v>127.97854653078643</v>
      </c>
      <c r="E218" s="19">
        <v>206.72338907183394</v>
      </c>
      <c r="F218" s="19">
        <v>-78.744842541047504</v>
      </c>
      <c r="G218" s="19">
        <v>-0.96607682006036633</v>
      </c>
      <c r="H218" s="19">
        <v>9.4585049609256018</v>
      </c>
      <c r="I218" s="19">
        <v>188.08011658685515</v>
      </c>
      <c r="J218" s="19">
        <v>225.36666155681272</v>
      </c>
      <c r="K218" s="19">
        <v>82.056870978759932</v>
      </c>
      <c r="L218" s="19">
        <v>44.984444995405397</v>
      </c>
      <c r="M218" s="19">
        <v>368.46233314826247</v>
      </c>
    </row>
    <row r="219" spans="2:13" x14ac:dyDescent="0.2">
      <c r="B219" s="82" t="s">
        <v>233</v>
      </c>
      <c r="C219" s="88">
        <v>1</v>
      </c>
      <c r="D219" s="19">
        <v>152.5346601739578</v>
      </c>
      <c r="E219" s="19">
        <v>189.83705977850133</v>
      </c>
      <c r="F219" s="19">
        <v>-37.302399604543524</v>
      </c>
      <c r="G219" s="19">
        <v>-0.45764246174971257</v>
      </c>
      <c r="H219" s="19">
        <v>11.385514108934256</v>
      </c>
      <c r="I219" s="19">
        <v>167.39553833390511</v>
      </c>
      <c r="J219" s="19">
        <v>212.27858122309755</v>
      </c>
      <c r="K219" s="19">
        <v>82.301255702776132</v>
      </c>
      <c r="L219" s="19">
        <v>27.616418962490542</v>
      </c>
      <c r="M219" s="19">
        <v>352.05770059451208</v>
      </c>
    </row>
    <row r="220" spans="2:13" x14ac:dyDescent="0.2">
      <c r="B220" s="82" t="s">
        <v>234</v>
      </c>
      <c r="C220" s="88">
        <v>1</v>
      </c>
      <c r="D220" s="19">
        <v>250.59645711523632</v>
      </c>
      <c r="E220" s="19">
        <v>221.85968061756535</v>
      </c>
      <c r="F220" s="19">
        <v>28.736776497670974</v>
      </c>
      <c r="G220" s="19">
        <v>0.35255558029954681</v>
      </c>
      <c r="H220" s="19">
        <v>8.3905396855200483</v>
      </c>
      <c r="I220" s="19">
        <v>205.32143083079666</v>
      </c>
      <c r="J220" s="19">
        <v>238.39793040433403</v>
      </c>
      <c r="K220" s="19">
        <v>81.94063653001048</v>
      </c>
      <c r="L220" s="19">
        <v>60.349841511650567</v>
      </c>
      <c r="M220" s="19">
        <v>383.36951972348015</v>
      </c>
    </row>
    <row r="221" spans="2:13" x14ac:dyDescent="0.2">
      <c r="B221" s="82" t="s">
        <v>235</v>
      </c>
      <c r="C221" s="88">
        <v>1</v>
      </c>
      <c r="D221" s="19">
        <v>230.18775321635798</v>
      </c>
      <c r="E221" s="19">
        <v>231.03970324964786</v>
      </c>
      <c r="F221" s="19">
        <v>-0.8519500332898815</v>
      </c>
      <c r="G221" s="19">
        <v>-1.0452102670495267E-2</v>
      </c>
      <c r="H221" s="19">
        <v>8.1634818838078136</v>
      </c>
      <c r="I221" s="19">
        <v>214.94899781419571</v>
      </c>
      <c r="J221" s="19">
        <v>247.13040868510001</v>
      </c>
      <c r="K221" s="19">
        <v>81.917697692234114</v>
      </c>
      <c r="L221" s="19">
        <v>69.575077949183338</v>
      </c>
      <c r="M221" s="19">
        <v>392.5043285501124</v>
      </c>
    </row>
    <row r="222" spans="2:13" x14ac:dyDescent="0.2">
      <c r="B222" s="82" t="s">
        <v>236</v>
      </c>
      <c r="C222" s="88">
        <v>1</v>
      </c>
      <c r="D222" s="19">
        <v>258.26648249879088</v>
      </c>
      <c r="E222" s="19">
        <v>231.03970324964786</v>
      </c>
      <c r="F222" s="19">
        <v>27.226779249143021</v>
      </c>
      <c r="G222" s="19">
        <v>0.33403026114105883</v>
      </c>
      <c r="H222" s="19">
        <v>8.1634818838078136</v>
      </c>
      <c r="I222" s="19">
        <v>214.94899781419571</v>
      </c>
      <c r="J222" s="19">
        <v>247.13040868510001</v>
      </c>
      <c r="K222" s="19">
        <v>81.917697692234114</v>
      </c>
      <c r="L222" s="19">
        <v>69.575077949183338</v>
      </c>
      <c r="M222" s="19">
        <v>392.5043285501124</v>
      </c>
    </row>
    <row r="223" spans="2:13" x14ac:dyDescent="0.2">
      <c r="B223" s="82" t="s">
        <v>237</v>
      </c>
      <c r="C223" s="88">
        <v>1</v>
      </c>
      <c r="D223" s="19">
        <v>120.9717472247146</v>
      </c>
      <c r="E223" s="19">
        <v>206.72338907183394</v>
      </c>
      <c r="F223" s="19">
        <v>-85.75164184711933</v>
      </c>
      <c r="G223" s="19">
        <v>-1.0520393564497497</v>
      </c>
      <c r="H223" s="19">
        <v>9.4585049609256018</v>
      </c>
      <c r="I223" s="19">
        <v>188.08011658685515</v>
      </c>
      <c r="J223" s="19">
        <v>225.36666155681272</v>
      </c>
      <c r="K223" s="19">
        <v>82.056870978759932</v>
      </c>
      <c r="L223" s="19">
        <v>44.984444995405397</v>
      </c>
      <c r="M223" s="19">
        <v>368.46233314826247</v>
      </c>
    </row>
    <row r="224" spans="2:13" x14ac:dyDescent="0.2">
      <c r="B224" s="82" t="s">
        <v>238</v>
      </c>
      <c r="C224" s="88">
        <v>1</v>
      </c>
      <c r="D224" s="19">
        <v>323.95524257777464</v>
      </c>
      <c r="E224" s="19">
        <v>331.99219682646321</v>
      </c>
      <c r="F224" s="19">
        <v>-8.0369542486885734</v>
      </c>
      <c r="G224" s="19">
        <v>-9.8600936302544323E-2</v>
      </c>
      <c r="H224" s="19">
        <v>20.236220669049317</v>
      </c>
      <c r="I224" s="19">
        <v>292.10540947922408</v>
      </c>
      <c r="J224" s="19">
        <v>371.87898417370235</v>
      </c>
      <c r="K224" s="19">
        <v>83.984352028788436</v>
      </c>
      <c r="L224" s="19">
        <v>166.45407364363624</v>
      </c>
      <c r="M224" s="19">
        <v>497.53032000929022</v>
      </c>
    </row>
    <row r="225" spans="2:13" x14ac:dyDescent="0.2">
      <c r="B225" s="82" t="s">
        <v>239</v>
      </c>
      <c r="C225" s="88">
        <v>1</v>
      </c>
      <c r="D225" s="19">
        <v>332.53958284465392</v>
      </c>
      <c r="E225" s="19">
        <v>315.37882128026979</v>
      </c>
      <c r="F225" s="19">
        <v>17.160761564384131</v>
      </c>
      <c r="G225" s="19">
        <v>0.21053587037516022</v>
      </c>
      <c r="H225" s="19">
        <v>13.181021434259334</v>
      </c>
      <c r="I225" s="19">
        <v>289.39824874323381</v>
      </c>
      <c r="J225" s="19">
        <v>341.35939381730577</v>
      </c>
      <c r="K225" s="19">
        <v>82.568796071999287</v>
      </c>
      <c r="L225" s="19">
        <v>152.6308425789627</v>
      </c>
      <c r="M225" s="19">
        <v>478.12679998157688</v>
      </c>
    </row>
    <row r="226" spans="2:13" x14ac:dyDescent="0.2">
      <c r="B226" s="82" t="s">
        <v>240</v>
      </c>
      <c r="C226" s="88">
        <v>1</v>
      </c>
      <c r="D226" s="19">
        <v>318.75480206331304</v>
      </c>
      <c r="E226" s="19">
        <v>315.37882128026979</v>
      </c>
      <c r="F226" s="19">
        <v>3.3759807830432464</v>
      </c>
      <c r="G226" s="19">
        <v>4.1418036714813644E-2</v>
      </c>
      <c r="H226" s="19">
        <v>13.181021434259334</v>
      </c>
      <c r="I226" s="19">
        <v>289.39824874323381</v>
      </c>
      <c r="J226" s="19">
        <v>341.35939381730577</v>
      </c>
      <c r="K226" s="19">
        <v>82.568796071999287</v>
      </c>
      <c r="L226" s="19">
        <v>152.6308425789627</v>
      </c>
      <c r="M226" s="19">
        <v>478.12679998157688</v>
      </c>
    </row>
    <row r="227" spans="2:13" x14ac:dyDescent="0.2">
      <c r="B227" s="82" t="s">
        <v>241</v>
      </c>
      <c r="C227" s="88">
        <v>1</v>
      </c>
      <c r="D227" s="19">
        <v>333.84805201146571</v>
      </c>
      <c r="E227" s="19">
        <v>361.73719657043307</v>
      </c>
      <c r="F227" s="19">
        <v>-27.889144558967359</v>
      </c>
      <c r="G227" s="19">
        <v>-0.34215645393774691</v>
      </c>
      <c r="H227" s="19">
        <v>15.518525564697709</v>
      </c>
      <c r="I227" s="19">
        <v>331.1492651940714</v>
      </c>
      <c r="J227" s="19">
        <v>392.32512794679474</v>
      </c>
      <c r="K227" s="19">
        <v>82.974040485149189</v>
      </c>
      <c r="L227" s="19">
        <v>198.19045717189317</v>
      </c>
      <c r="M227" s="19">
        <v>525.28393596897297</v>
      </c>
    </row>
    <row r="228" spans="2:13" x14ac:dyDescent="0.2">
      <c r="B228" s="82" t="s">
        <v>242</v>
      </c>
      <c r="C228" s="88">
        <v>1</v>
      </c>
      <c r="D228" s="19">
        <v>335.28131464737612</v>
      </c>
      <c r="E228" s="19">
        <v>291.87961262674025</v>
      </c>
      <c r="F228" s="19">
        <v>43.401702020635867</v>
      </c>
      <c r="G228" s="19">
        <v>0.53247142187689123</v>
      </c>
      <c r="H228" s="19">
        <v>13.806910886954341</v>
      </c>
      <c r="I228" s="19">
        <v>264.66537497452254</v>
      </c>
      <c r="J228" s="19">
        <v>319.09385027895797</v>
      </c>
      <c r="K228" s="19">
        <v>82.671019994731523</v>
      </c>
      <c r="L228" s="19">
        <v>128.9301445300315</v>
      </c>
      <c r="M228" s="19">
        <v>454.82908072344901</v>
      </c>
    </row>
    <row r="229" spans="2:13" x14ac:dyDescent="0.2">
      <c r="B229" s="82" t="s">
        <v>243</v>
      </c>
      <c r="C229" s="88">
        <v>1</v>
      </c>
      <c r="D229" s="19">
        <v>169.60160845688188</v>
      </c>
      <c r="E229" s="19">
        <v>229.23849481538102</v>
      </c>
      <c r="F229" s="19">
        <v>-59.63688635849914</v>
      </c>
      <c r="G229" s="19">
        <v>-0.73165189836385547</v>
      </c>
      <c r="H229" s="19">
        <v>8.1801823797660429</v>
      </c>
      <c r="I229" s="19">
        <v>213.11487171502623</v>
      </c>
      <c r="J229" s="19">
        <v>245.36211791573581</v>
      </c>
      <c r="K229" s="19">
        <v>81.919363660219162</v>
      </c>
      <c r="L229" s="19">
        <v>67.7705857935224</v>
      </c>
      <c r="M229" s="19">
        <v>390.70640383723963</v>
      </c>
    </row>
    <row r="230" spans="2:13" x14ac:dyDescent="0.2">
      <c r="B230" s="82" t="s">
        <v>244</v>
      </c>
      <c r="C230" s="88">
        <v>1</v>
      </c>
      <c r="D230" s="19">
        <v>209.3971488106277</v>
      </c>
      <c r="E230" s="19">
        <v>229.90712524723179</v>
      </c>
      <c r="F230" s="19">
        <v>-20.509976436604092</v>
      </c>
      <c r="G230" s="19">
        <v>-0.25162553096806212</v>
      </c>
      <c r="H230" s="19">
        <v>8.1723676816867279</v>
      </c>
      <c r="I230" s="19">
        <v>213.79890537881295</v>
      </c>
      <c r="J230" s="19">
        <v>246.01534511565063</v>
      </c>
      <c r="K230" s="19">
        <v>81.918583680711166</v>
      </c>
      <c r="L230" s="19">
        <v>68.440753611097477</v>
      </c>
      <c r="M230" s="19">
        <v>391.3734968833661</v>
      </c>
    </row>
    <row r="231" spans="2:13" x14ac:dyDescent="0.2">
      <c r="B231" s="82" t="s">
        <v>245</v>
      </c>
      <c r="C231" s="88">
        <v>1</v>
      </c>
      <c r="D231" s="19">
        <v>196.34960394675636</v>
      </c>
      <c r="E231" s="19">
        <v>243.27973348306904</v>
      </c>
      <c r="F231" s="19">
        <v>-46.930129536312677</v>
      </c>
      <c r="G231" s="19">
        <v>-0.57575974304385102</v>
      </c>
      <c r="H231" s="19">
        <v>8.4139644815229691</v>
      </c>
      <c r="I231" s="19">
        <v>226.69531203845469</v>
      </c>
      <c r="J231" s="19">
        <v>259.86415492768339</v>
      </c>
      <c r="K231" s="19">
        <v>81.943038490315516</v>
      </c>
      <c r="L231" s="19">
        <v>81.765159971384037</v>
      </c>
      <c r="M231" s="19">
        <v>404.79430699475404</v>
      </c>
    </row>
    <row r="232" spans="2:13" x14ac:dyDescent="0.2">
      <c r="B232" s="82" t="s">
        <v>246</v>
      </c>
      <c r="C232" s="88">
        <v>1</v>
      </c>
      <c r="D232" s="19">
        <v>358.38055216776797</v>
      </c>
      <c r="E232" s="19">
        <v>243.27973348306904</v>
      </c>
      <c r="F232" s="19">
        <v>115.10081868469894</v>
      </c>
      <c r="G232" s="19">
        <v>1.4121081370287232</v>
      </c>
      <c r="H232" s="19">
        <v>8.4139644815229691</v>
      </c>
      <c r="I232" s="19">
        <v>226.69531203845469</v>
      </c>
      <c r="J232" s="19">
        <v>259.86415492768339</v>
      </c>
      <c r="K232" s="19">
        <v>81.943038490315516</v>
      </c>
      <c r="L232" s="19">
        <v>81.765159971384037</v>
      </c>
      <c r="M232" s="19">
        <v>404.79430699475404</v>
      </c>
    </row>
    <row r="233" spans="2:13" x14ac:dyDescent="0.2">
      <c r="B233" s="82" t="s">
        <v>247</v>
      </c>
      <c r="C233" s="88">
        <v>1</v>
      </c>
      <c r="D233" s="19">
        <v>198.00953936017774</v>
      </c>
      <c r="E233" s="19">
        <v>243.27973348306904</v>
      </c>
      <c r="F233" s="19">
        <v>-45.270194122891297</v>
      </c>
      <c r="G233" s="19">
        <v>-0.5553949156601683</v>
      </c>
      <c r="H233" s="19">
        <v>8.4139644815229691</v>
      </c>
      <c r="I233" s="19">
        <v>226.69531203845469</v>
      </c>
      <c r="J233" s="19">
        <v>259.86415492768339</v>
      </c>
      <c r="K233" s="19">
        <v>81.943038490315516</v>
      </c>
      <c r="L233" s="19">
        <v>81.765159971384037</v>
      </c>
      <c r="M233" s="19">
        <v>404.79430699475404</v>
      </c>
    </row>
    <row r="234" spans="2:13" x14ac:dyDescent="0.2">
      <c r="B234" s="82" t="s">
        <v>248</v>
      </c>
      <c r="C234" s="88">
        <v>1</v>
      </c>
      <c r="D234" s="19">
        <v>166.40779961215463</v>
      </c>
      <c r="E234" s="19">
        <v>229.23849481538102</v>
      </c>
      <c r="F234" s="19">
        <v>-62.830695203226384</v>
      </c>
      <c r="G234" s="19">
        <v>-0.77083496855650202</v>
      </c>
      <c r="H234" s="19">
        <v>8.1801823797660429</v>
      </c>
      <c r="I234" s="19">
        <v>213.11487171502623</v>
      </c>
      <c r="J234" s="19">
        <v>245.36211791573581</v>
      </c>
      <c r="K234" s="19">
        <v>81.919363660219162</v>
      </c>
      <c r="L234" s="19">
        <v>67.7705857935224</v>
      </c>
      <c r="M234" s="19">
        <v>390.70640383723963</v>
      </c>
    </row>
    <row r="235" spans="2:13" x14ac:dyDescent="0.2">
      <c r="B235" s="82" t="s">
        <v>249</v>
      </c>
      <c r="C235" s="88">
        <v>1</v>
      </c>
      <c r="D235" s="19">
        <v>299.87320850245294</v>
      </c>
      <c r="E235" s="19">
        <v>355.23506358076077</v>
      </c>
      <c r="F235" s="19">
        <v>-55.361855078307826</v>
      </c>
      <c r="G235" s="19">
        <v>-0.67920390949813436</v>
      </c>
      <c r="H235" s="19">
        <v>19.317955230268037</v>
      </c>
      <c r="I235" s="19">
        <v>317.15823170317151</v>
      </c>
      <c r="J235" s="19">
        <v>393.31189545835002</v>
      </c>
      <c r="K235" s="19">
        <v>83.767834835380825</v>
      </c>
      <c r="L235" s="19">
        <v>190.12370858709863</v>
      </c>
      <c r="M235" s="19">
        <v>520.34641857442284</v>
      </c>
    </row>
    <row r="236" spans="2:13" x14ac:dyDescent="0.2">
      <c r="B236" s="82" t="s">
        <v>250</v>
      </c>
      <c r="C236" s="88">
        <v>1</v>
      </c>
      <c r="D236" s="19">
        <v>344.85569958245247</v>
      </c>
      <c r="E236" s="19">
        <v>308.5014798920144</v>
      </c>
      <c r="F236" s="19">
        <v>36.354219690438072</v>
      </c>
      <c r="G236" s="19">
        <v>0.44600976801759151</v>
      </c>
      <c r="H236" s="19">
        <v>13.288492076739555</v>
      </c>
      <c r="I236" s="19">
        <v>282.30907636475621</v>
      </c>
      <c r="J236" s="19">
        <v>334.69388341927259</v>
      </c>
      <c r="K236" s="19">
        <v>82.586020490168735</v>
      </c>
      <c r="L236" s="19">
        <v>145.71955084415097</v>
      </c>
      <c r="M236" s="19">
        <v>471.28340893987786</v>
      </c>
    </row>
    <row r="237" spans="2:13" x14ac:dyDescent="0.2">
      <c r="B237" s="82" t="s">
        <v>251</v>
      </c>
      <c r="C237" s="88">
        <v>1</v>
      </c>
      <c r="D237" s="19">
        <v>340.26696321400709</v>
      </c>
      <c r="E237" s="19">
        <v>308.5014798920144</v>
      </c>
      <c r="F237" s="19">
        <v>31.76548332199269</v>
      </c>
      <c r="G237" s="19">
        <v>0.38971310532997189</v>
      </c>
      <c r="H237" s="19">
        <v>13.288492076739555</v>
      </c>
      <c r="I237" s="19">
        <v>282.30907636475621</v>
      </c>
      <c r="J237" s="19">
        <v>334.69388341927259</v>
      </c>
      <c r="K237" s="19">
        <v>82.586020490168735</v>
      </c>
      <c r="L237" s="19">
        <v>145.71955084415097</v>
      </c>
      <c r="M237" s="19">
        <v>471.28340893987786</v>
      </c>
    </row>
    <row r="238" spans="2:13" x14ac:dyDescent="0.2">
      <c r="B238" s="82" t="s">
        <v>252</v>
      </c>
      <c r="C238" s="88">
        <v>1</v>
      </c>
      <c r="D238" s="19">
        <v>262.28117718093938</v>
      </c>
      <c r="E238" s="19">
        <v>336.87051311856771</v>
      </c>
      <c r="F238" s="19">
        <v>-74.589335937628334</v>
      </c>
      <c r="G238" s="19">
        <v>-0.91509521319413401</v>
      </c>
      <c r="H238" s="19">
        <v>13.644057280728028</v>
      </c>
      <c r="I238" s="19">
        <v>309.9772695524747</v>
      </c>
      <c r="J238" s="19">
        <v>363.76375668466073</v>
      </c>
      <c r="K238" s="19">
        <v>82.643977746771043</v>
      </c>
      <c r="L238" s="19">
        <v>173.97434689138447</v>
      </c>
      <c r="M238" s="19">
        <v>499.76667934575096</v>
      </c>
    </row>
    <row r="239" spans="2:13" x14ac:dyDescent="0.2">
      <c r="B239" s="82" t="s">
        <v>253</v>
      </c>
      <c r="C239" s="88">
        <v>1</v>
      </c>
      <c r="D239" s="19">
        <v>235.86848608428613</v>
      </c>
      <c r="E239" s="19">
        <v>257.60752804193436</v>
      </c>
      <c r="F239" s="19">
        <v>-21.739041957648226</v>
      </c>
      <c r="G239" s="19">
        <v>-0.26670425449966623</v>
      </c>
      <c r="H239" s="19">
        <v>9.4318864736972934</v>
      </c>
      <c r="I239" s="19">
        <v>239.01672216902435</v>
      </c>
      <c r="J239" s="19">
        <v>276.1983339148444</v>
      </c>
      <c r="K239" s="19">
        <v>82.05380698774259</v>
      </c>
      <c r="L239" s="19">
        <v>95.874623272950686</v>
      </c>
      <c r="M239" s="19">
        <v>419.34043281091806</v>
      </c>
    </row>
    <row r="240" spans="2:13" x14ac:dyDescent="0.2">
      <c r="B240" s="82" t="s">
        <v>254</v>
      </c>
      <c r="C240" s="88">
        <v>1</v>
      </c>
      <c r="D240" s="19">
        <v>203.79754865341786</v>
      </c>
      <c r="E240" s="19">
        <v>231.28532262587925</v>
      </c>
      <c r="F240" s="19">
        <v>-27.487773972461383</v>
      </c>
      <c r="G240" s="19">
        <v>-0.33723226071613582</v>
      </c>
      <c r="H240" s="19">
        <v>8.1622783918145796</v>
      </c>
      <c r="I240" s="19">
        <v>215.19698934429874</v>
      </c>
      <c r="J240" s="19">
        <v>247.37365590745975</v>
      </c>
      <c r="K240" s="19">
        <v>81.917577767378376</v>
      </c>
      <c r="L240" s="19">
        <v>69.8209337043956</v>
      </c>
      <c r="M240" s="19">
        <v>392.74971154736289</v>
      </c>
    </row>
    <row r="241" spans="2:13" x14ac:dyDescent="0.2">
      <c r="B241" s="82" t="s">
        <v>255</v>
      </c>
      <c r="C241" s="88">
        <v>1</v>
      </c>
      <c r="D241" s="19">
        <v>219.29149989342258</v>
      </c>
      <c r="E241" s="19">
        <v>195.80697419713232</v>
      </c>
      <c r="F241" s="19">
        <v>23.484525696290262</v>
      </c>
      <c r="G241" s="19">
        <v>0.28811862686081957</v>
      </c>
      <c r="H241" s="19">
        <v>10.637280631979525</v>
      </c>
      <c r="I241" s="19">
        <v>174.84026517277351</v>
      </c>
      <c r="J241" s="19">
        <v>216.77368322149113</v>
      </c>
      <c r="K241" s="19">
        <v>82.201085746919958</v>
      </c>
      <c r="L241" s="19">
        <v>33.783774286375575</v>
      </c>
      <c r="M241" s="19">
        <v>357.83017410788909</v>
      </c>
    </row>
    <row r="242" spans="2:13" x14ac:dyDescent="0.2">
      <c r="B242" s="82" t="s">
        <v>256</v>
      </c>
      <c r="C242" s="88">
        <v>1</v>
      </c>
      <c r="D242" s="19">
        <v>294.08243374242301</v>
      </c>
      <c r="E242" s="19">
        <v>236.11583620363638</v>
      </c>
      <c r="F242" s="19">
        <v>57.96659753878663</v>
      </c>
      <c r="G242" s="19">
        <v>0.71116005077791222</v>
      </c>
      <c r="H242" s="19">
        <v>8.1910580937910336</v>
      </c>
      <c r="I242" s="19">
        <v>219.97077642794292</v>
      </c>
      <c r="J242" s="19">
        <v>252.26089597932983</v>
      </c>
      <c r="K242" s="19">
        <v>81.920450385876535</v>
      </c>
      <c r="L242" s="19">
        <v>74.645785181257537</v>
      </c>
      <c r="M242" s="19">
        <v>397.58588722601519</v>
      </c>
    </row>
    <row r="243" spans="2:13" x14ac:dyDescent="0.2">
      <c r="B243" s="82" t="s">
        <v>257</v>
      </c>
      <c r="C243" s="88">
        <v>1</v>
      </c>
      <c r="D243" s="19">
        <v>337.72974904051551</v>
      </c>
      <c r="E243" s="19">
        <v>247.33245253180843</v>
      </c>
      <c r="F243" s="19">
        <v>90.397296508707086</v>
      </c>
      <c r="G243" s="19">
        <v>1.1090343181226465</v>
      </c>
      <c r="H243" s="19">
        <v>8.6300399274343977</v>
      </c>
      <c r="I243" s="19">
        <v>230.32213360846126</v>
      </c>
      <c r="J243" s="19">
        <v>264.34277145515563</v>
      </c>
      <c r="K243" s="19">
        <v>81.965507061678764</v>
      </c>
      <c r="L243" s="19">
        <v>85.773592137576571</v>
      </c>
      <c r="M243" s="19">
        <v>408.89131292604031</v>
      </c>
    </row>
    <row r="244" spans="2:13" x14ac:dyDescent="0.2">
      <c r="B244" s="82" t="s">
        <v>258</v>
      </c>
      <c r="C244" s="88">
        <v>1</v>
      </c>
      <c r="D244" s="19">
        <v>198.84945852895032</v>
      </c>
      <c r="E244" s="19">
        <v>247.33245253180843</v>
      </c>
      <c r="F244" s="19">
        <v>-48.482994002858106</v>
      </c>
      <c r="G244" s="19">
        <v>-0.59481097633627833</v>
      </c>
      <c r="H244" s="19">
        <v>8.6300399274343977</v>
      </c>
      <c r="I244" s="19">
        <v>230.32213360846126</v>
      </c>
      <c r="J244" s="19">
        <v>264.34277145515563</v>
      </c>
      <c r="K244" s="19">
        <v>81.965507061678764</v>
      </c>
      <c r="L244" s="19">
        <v>85.773592137576571</v>
      </c>
      <c r="M244" s="19">
        <v>408.89131292604031</v>
      </c>
    </row>
    <row r="245" spans="2:13" x14ac:dyDescent="0.2">
      <c r="B245" s="82" t="s">
        <v>259</v>
      </c>
      <c r="C245" s="88">
        <v>1</v>
      </c>
      <c r="D245" s="19">
        <v>224.22524285785963</v>
      </c>
      <c r="E245" s="19">
        <v>231.28532262587925</v>
      </c>
      <c r="F245" s="19">
        <v>-7.0600797680196195</v>
      </c>
      <c r="G245" s="19">
        <v>-8.6616204840406455E-2</v>
      </c>
      <c r="H245" s="19">
        <v>8.1622783918145796</v>
      </c>
      <c r="I245" s="19">
        <v>215.19698934429874</v>
      </c>
      <c r="J245" s="19">
        <v>247.37365590745975</v>
      </c>
      <c r="K245" s="19">
        <v>81.917577767378376</v>
      </c>
      <c r="L245" s="19">
        <v>69.8209337043956</v>
      </c>
      <c r="M245" s="19">
        <v>392.74971154736289</v>
      </c>
    </row>
    <row r="246" spans="2:13" x14ac:dyDescent="0.2">
      <c r="B246" s="82" t="s">
        <v>260</v>
      </c>
      <c r="C246" s="88">
        <v>1</v>
      </c>
      <c r="D246" s="19">
        <v>258.85789097402039</v>
      </c>
      <c r="E246" s="19">
        <v>231.28532262587925</v>
      </c>
      <c r="F246" s="19">
        <v>27.572568348141147</v>
      </c>
      <c r="G246" s="19">
        <v>0.33827255590464939</v>
      </c>
      <c r="H246" s="19">
        <v>8.1622783918145796</v>
      </c>
      <c r="I246" s="19">
        <v>215.19698934429874</v>
      </c>
      <c r="J246" s="19">
        <v>247.37365590745975</v>
      </c>
      <c r="K246" s="19">
        <v>81.917577767378376</v>
      </c>
      <c r="L246" s="19">
        <v>69.8209337043956</v>
      </c>
      <c r="M246" s="19">
        <v>392.74971154736289</v>
      </c>
    </row>
    <row r="247" spans="2:13" x14ac:dyDescent="0.2">
      <c r="B247" s="82" t="s">
        <v>261</v>
      </c>
      <c r="C247" s="88">
        <v>1</v>
      </c>
      <c r="D247" s="19">
        <v>259.40173476767922</v>
      </c>
      <c r="E247" s="19">
        <v>254.39173415842362</v>
      </c>
      <c r="F247" s="19">
        <v>5.0100006092555986</v>
      </c>
      <c r="G247" s="19">
        <v>6.1464920125621748E-2</v>
      </c>
      <c r="H247" s="19">
        <v>9.1451788916904864</v>
      </c>
      <c r="I247" s="19">
        <v>236.366045880413</v>
      </c>
      <c r="J247" s="19">
        <v>272.41742243643421</v>
      </c>
      <c r="K247" s="19">
        <v>82.021345122413237</v>
      </c>
      <c r="L247" s="19">
        <v>92.722813645218821</v>
      </c>
      <c r="M247" s="19">
        <v>416.06065467162841</v>
      </c>
    </row>
    <row r="248" spans="2:13" x14ac:dyDescent="0.2">
      <c r="B248" s="82" t="s">
        <v>262</v>
      </c>
      <c r="C248" s="88">
        <v>1</v>
      </c>
      <c r="D248" s="19">
        <v>206.1745931678478</v>
      </c>
      <c r="E248" s="19">
        <v>246.79004314999105</v>
      </c>
      <c r="F248" s="19">
        <v>-40.615449982143247</v>
      </c>
      <c r="G248" s="19">
        <v>-0.49828844020630703</v>
      </c>
      <c r="H248" s="19">
        <v>8.5975659016194097</v>
      </c>
      <c r="I248" s="19">
        <v>229.84373245145892</v>
      </c>
      <c r="J248" s="19">
        <v>263.73635384852321</v>
      </c>
      <c r="K248" s="19">
        <v>81.96209427632806</v>
      </c>
      <c r="L248" s="19">
        <v>85.237909557456589</v>
      </c>
      <c r="M248" s="19">
        <v>408.34217674252551</v>
      </c>
    </row>
    <row r="249" spans="2:13" x14ac:dyDescent="0.2">
      <c r="B249" s="82" t="s">
        <v>263</v>
      </c>
      <c r="C249" s="88">
        <v>1</v>
      </c>
      <c r="D249" s="19">
        <v>304.46835954757643</v>
      </c>
      <c r="E249" s="19">
        <v>282.47421149379966</v>
      </c>
      <c r="F249" s="19">
        <v>21.994148053776769</v>
      </c>
      <c r="G249" s="19">
        <v>0.26983400977217703</v>
      </c>
      <c r="H249" s="19">
        <v>12.431986152915352</v>
      </c>
      <c r="I249" s="19">
        <v>257.97003178085663</v>
      </c>
      <c r="J249" s="19">
        <v>306.97839120674269</v>
      </c>
      <c r="K249" s="19">
        <v>82.45253809577531</v>
      </c>
      <c r="L249" s="19">
        <v>119.95538413704963</v>
      </c>
      <c r="M249" s="19">
        <v>444.99303885054968</v>
      </c>
    </row>
    <row r="250" spans="2:13" x14ac:dyDescent="0.2">
      <c r="B250" s="82" t="s">
        <v>264</v>
      </c>
      <c r="C250" s="88">
        <v>1</v>
      </c>
      <c r="D250" s="19">
        <v>331.18181179812558</v>
      </c>
      <c r="E250" s="19">
        <v>291.87961262674025</v>
      </c>
      <c r="F250" s="19">
        <v>39.302199171385325</v>
      </c>
      <c r="G250" s="19">
        <v>0.48217689402425234</v>
      </c>
      <c r="H250" s="19">
        <v>13.806910886954341</v>
      </c>
      <c r="I250" s="19">
        <v>264.66537497452254</v>
      </c>
      <c r="J250" s="19">
        <v>319.09385027895797</v>
      </c>
      <c r="K250" s="19">
        <v>82.671019994731523</v>
      </c>
      <c r="L250" s="19">
        <v>128.9301445300315</v>
      </c>
      <c r="M250" s="19">
        <v>454.82908072344901</v>
      </c>
    </row>
    <row r="251" spans="2:13" x14ac:dyDescent="0.2">
      <c r="B251" s="82" t="s">
        <v>265</v>
      </c>
      <c r="C251" s="88">
        <v>1</v>
      </c>
      <c r="D251" s="19">
        <v>280.66506151742271</v>
      </c>
      <c r="E251" s="19">
        <v>313.00450106364826</v>
      </c>
      <c r="F251" s="19">
        <v>-32.339439546225549</v>
      </c>
      <c r="G251" s="19">
        <v>-0.39675465606609406</v>
      </c>
      <c r="H251" s="19">
        <v>13.204079744501474</v>
      </c>
      <c r="I251" s="19">
        <v>286.97847923386848</v>
      </c>
      <c r="J251" s="19">
        <v>339.03052289342804</v>
      </c>
      <c r="K251" s="19">
        <v>82.572480165174611</v>
      </c>
      <c r="L251" s="19">
        <v>150.24926079688115</v>
      </c>
      <c r="M251" s="19">
        <v>475.75974133041541</v>
      </c>
    </row>
    <row r="252" spans="2:13" x14ac:dyDescent="0.2">
      <c r="B252" s="82" t="s">
        <v>266</v>
      </c>
      <c r="C252" s="88">
        <v>1</v>
      </c>
      <c r="D252" s="19">
        <v>340.35566181391414</v>
      </c>
      <c r="E252" s="19">
        <v>233.74151598701491</v>
      </c>
      <c r="F252" s="19">
        <v>106.61414582689923</v>
      </c>
      <c r="G252" s="19">
        <v>1.3079898524174871</v>
      </c>
      <c r="H252" s="19">
        <v>8.1644511134312303</v>
      </c>
      <c r="I252" s="19">
        <v>217.64890014267206</v>
      </c>
      <c r="J252" s="19">
        <v>249.83413183135775</v>
      </c>
      <c r="K252" s="19">
        <v>81.917794286178193</v>
      </c>
      <c r="L252" s="19">
        <v>72.276700294175782</v>
      </c>
      <c r="M252" s="19">
        <v>395.20633167985403</v>
      </c>
    </row>
    <row r="253" spans="2:13" x14ac:dyDescent="0.2">
      <c r="B253" s="82" t="s">
        <v>267</v>
      </c>
      <c r="C253" s="88">
        <v>1</v>
      </c>
      <c r="D253" s="19">
        <v>293.192482907672</v>
      </c>
      <c r="E253" s="19">
        <v>246.14529239484213</v>
      </c>
      <c r="F253" s="19">
        <v>47.047190512829872</v>
      </c>
      <c r="G253" s="19">
        <v>0.57719589927069148</v>
      </c>
      <c r="H253" s="19">
        <v>8.5603672124716486</v>
      </c>
      <c r="I253" s="19">
        <v>229.2723025118861</v>
      </c>
      <c r="J253" s="19">
        <v>263.01828227779816</v>
      </c>
      <c r="K253" s="19">
        <v>81.958200599704242</v>
      </c>
      <c r="L253" s="19">
        <v>84.600833469135694</v>
      </c>
      <c r="M253" s="19">
        <v>407.68975132054857</v>
      </c>
    </row>
    <row r="254" spans="2:13" x14ac:dyDescent="0.2">
      <c r="B254" s="82" t="s">
        <v>268</v>
      </c>
      <c r="C254" s="88">
        <v>1</v>
      </c>
      <c r="D254" s="19">
        <v>247.64821289163172</v>
      </c>
      <c r="E254" s="19">
        <v>229.40224104709822</v>
      </c>
      <c r="F254" s="19">
        <v>18.2459718445335</v>
      </c>
      <c r="G254" s="19">
        <v>0.22384971370397277</v>
      </c>
      <c r="H254" s="19">
        <v>8.1780925985572583</v>
      </c>
      <c r="I254" s="19">
        <v>213.28273702905827</v>
      </c>
      <c r="J254" s="19">
        <v>245.52174506513816</v>
      </c>
      <c r="K254" s="19">
        <v>81.919155008334755</v>
      </c>
      <c r="L254" s="19">
        <v>67.934743290439712</v>
      </c>
      <c r="M254" s="19">
        <v>390.86973880375672</v>
      </c>
    </row>
    <row r="255" spans="2:13" x14ac:dyDescent="0.2">
      <c r="B255" s="82" t="s">
        <v>269</v>
      </c>
      <c r="C255" s="88">
        <v>1</v>
      </c>
      <c r="D255" s="19">
        <v>236.22983595974381</v>
      </c>
      <c r="E255" s="19">
        <v>216.84495252196251</v>
      </c>
      <c r="F255" s="19">
        <v>19.384883437781298</v>
      </c>
      <c r="G255" s="19">
        <v>0.23782238867327218</v>
      </c>
      <c r="H255" s="19">
        <v>8.6569307755365035</v>
      </c>
      <c r="I255" s="19">
        <v>199.78163014716176</v>
      </c>
      <c r="J255" s="19">
        <v>233.90827489676326</v>
      </c>
      <c r="K255" s="19">
        <v>81.968342725600053</v>
      </c>
      <c r="L255" s="19">
        <v>55.280502866491304</v>
      </c>
      <c r="M255" s="19">
        <v>378.40940217743372</v>
      </c>
    </row>
    <row r="256" spans="2:13" x14ac:dyDescent="0.2">
      <c r="B256" s="82" t="s">
        <v>270</v>
      </c>
      <c r="C256" s="88">
        <v>1</v>
      </c>
      <c r="D256" s="19">
        <v>272.23564345348746</v>
      </c>
      <c r="E256" s="19">
        <v>200.99227124828775</v>
      </c>
      <c r="F256" s="19">
        <v>71.243372205199705</v>
      </c>
      <c r="G256" s="19">
        <v>0.87404543903302667</v>
      </c>
      <c r="H256" s="19">
        <v>10.042959120919368</v>
      </c>
      <c r="I256" s="19">
        <v>181.19700505978432</v>
      </c>
      <c r="J256" s="19">
        <v>220.78753743679118</v>
      </c>
      <c r="K256" s="19">
        <v>82.126291689284614</v>
      </c>
      <c r="L256" s="19">
        <v>39.116494847114524</v>
      </c>
      <c r="M256" s="19">
        <v>362.868047649461</v>
      </c>
    </row>
    <row r="257" spans="2:13" x14ac:dyDescent="0.2">
      <c r="B257" s="82" t="s">
        <v>271</v>
      </c>
      <c r="C257" s="88">
        <v>1</v>
      </c>
      <c r="D257" s="19">
        <v>183.67520776248719</v>
      </c>
      <c r="E257" s="19">
        <v>233.74151598701491</v>
      </c>
      <c r="F257" s="19">
        <v>-50.066308224527717</v>
      </c>
      <c r="G257" s="19">
        <v>-0.61423578079416508</v>
      </c>
      <c r="H257" s="19">
        <v>8.1644511134312303</v>
      </c>
      <c r="I257" s="19">
        <v>217.64890014267206</v>
      </c>
      <c r="J257" s="19">
        <v>249.83413183135775</v>
      </c>
      <c r="K257" s="19">
        <v>81.917794286178193</v>
      </c>
      <c r="L257" s="19">
        <v>72.276700294175782</v>
      </c>
      <c r="M257" s="19">
        <v>395.20633167985403</v>
      </c>
    </row>
    <row r="258" spans="2:13" x14ac:dyDescent="0.2">
      <c r="B258" s="82" t="s">
        <v>272</v>
      </c>
      <c r="C258" s="88">
        <v>1</v>
      </c>
      <c r="D258" s="19">
        <v>252.50665912191596</v>
      </c>
      <c r="E258" s="19">
        <v>232.10405372715405</v>
      </c>
      <c r="F258" s="19">
        <v>20.402605394761906</v>
      </c>
      <c r="G258" s="19">
        <v>0.2503082551780268</v>
      </c>
      <c r="H258" s="19">
        <v>8.1601319787065094</v>
      </c>
      <c r="I258" s="19">
        <v>216.01995115271009</v>
      </c>
      <c r="J258" s="19">
        <v>248.18815630159801</v>
      </c>
      <c r="K258" s="19">
        <v>81.917363926330708</v>
      </c>
      <c r="L258" s="19">
        <v>70.640086299018094</v>
      </c>
      <c r="M258" s="19">
        <v>393.56802115529001</v>
      </c>
    </row>
    <row r="259" spans="2:13" x14ac:dyDescent="0.2">
      <c r="B259" s="82" t="s">
        <v>273</v>
      </c>
      <c r="C259" s="88">
        <v>1</v>
      </c>
      <c r="D259" s="19">
        <v>289.86053137541177</v>
      </c>
      <c r="E259" s="19">
        <v>233.74151598701491</v>
      </c>
      <c r="F259" s="19">
        <v>56.119015388396861</v>
      </c>
      <c r="G259" s="19">
        <v>0.68849308960241151</v>
      </c>
      <c r="H259" s="19">
        <v>8.1644511134312303</v>
      </c>
      <c r="I259" s="19">
        <v>217.64890014267206</v>
      </c>
      <c r="J259" s="19">
        <v>249.83413183135775</v>
      </c>
      <c r="K259" s="19">
        <v>81.917794286178193</v>
      </c>
      <c r="L259" s="19">
        <v>72.276700294175782</v>
      </c>
      <c r="M259" s="19">
        <v>395.20633167985403</v>
      </c>
    </row>
    <row r="260" spans="2:13" x14ac:dyDescent="0.2">
      <c r="B260" s="82" t="s">
        <v>274</v>
      </c>
      <c r="C260" s="88">
        <v>1</v>
      </c>
      <c r="D260" s="19">
        <v>200.91386435089427</v>
      </c>
      <c r="E260" s="19">
        <v>255.60163680369322</v>
      </c>
      <c r="F260" s="19">
        <v>-54.687772452798953</v>
      </c>
      <c r="G260" s="19">
        <v>-0.67093396345093648</v>
      </c>
      <c r="H260" s="19">
        <v>9.2495070308420591</v>
      </c>
      <c r="I260" s="19">
        <v>237.37031159531267</v>
      </c>
      <c r="J260" s="19">
        <v>273.83296201207378</v>
      </c>
      <c r="K260" s="19">
        <v>82.033042970760249</v>
      </c>
      <c r="L260" s="19">
        <v>93.909659139794712</v>
      </c>
      <c r="M260" s="19">
        <v>417.29361446759174</v>
      </c>
    </row>
    <row r="261" spans="2:13" x14ac:dyDescent="0.2">
      <c r="B261" s="82" t="s">
        <v>275</v>
      </c>
      <c r="C261" s="88">
        <v>1</v>
      </c>
      <c r="D261" s="19">
        <v>135.1673761865116</v>
      </c>
      <c r="E261" s="19">
        <v>255.60163680369322</v>
      </c>
      <c r="F261" s="19">
        <v>-120.43426061718162</v>
      </c>
      <c r="G261" s="19">
        <v>-1.4775411794457376</v>
      </c>
      <c r="H261" s="19">
        <v>9.2495070308420591</v>
      </c>
      <c r="I261" s="19">
        <v>237.37031159531267</v>
      </c>
      <c r="J261" s="19">
        <v>273.83296201207378</v>
      </c>
      <c r="K261" s="19">
        <v>82.033042970760249</v>
      </c>
      <c r="L261" s="19">
        <v>93.909659139794712</v>
      </c>
      <c r="M261" s="19">
        <v>417.29361446759174</v>
      </c>
    </row>
    <row r="262" spans="2:13" x14ac:dyDescent="0.2">
      <c r="B262" s="82" t="s">
        <v>276</v>
      </c>
      <c r="C262" s="88">
        <v>1</v>
      </c>
      <c r="D262" s="19">
        <v>89.823337547925831</v>
      </c>
      <c r="E262" s="19">
        <v>193.89660155107617</v>
      </c>
      <c r="F262" s="19">
        <v>-104.07326400315034</v>
      </c>
      <c r="G262" s="19">
        <v>-1.2768171818878971</v>
      </c>
      <c r="H262" s="19">
        <v>10.869852524050492</v>
      </c>
      <c r="I262" s="19">
        <v>172.47147957729899</v>
      </c>
      <c r="J262" s="19">
        <v>215.32172352485335</v>
      </c>
      <c r="K262" s="19">
        <v>82.231505231411191</v>
      </c>
      <c r="L262" s="19">
        <v>31.813443037922355</v>
      </c>
      <c r="M262" s="19">
        <v>355.97976006422999</v>
      </c>
    </row>
    <row r="263" spans="2:13" x14ac:dyDescent="0.2">
      <c r="B263" s="82" t="s">
        <v>277</v>
      </c>
      <c r="C263" s="88">
        <v>1</v>
      </c>
      <c r="D263" s="19">
        <v>171.57186238849636</v>
      </c>
      <c r="E263" s="19">
        <v>193.89660155107617</v>
      </c>
      <c r="F263" s="19">
        <v>-22.324739162579817</v>
      </c>
      <c r="G263" s="19">
        <v>-0.27388984881923845</v>
      </c>
      <c r="H263" s="19">
        <v>10.869852524050492</v>
      </c>
      <c r="I263" s="19">
        <v>172.47147957729899</v>
      </c>
      <c r="J263" s="19">
        <v>215.32172352485335</v>
      </c>
      <c r="K263" s="19">
        <v>82.231505231411191</v>
      </c>
      <c r="L263" s="19">
        <v>31.813443037922355</v>
      </c>
      <c r="M263" s="19">
        <v>355.97976006422999</v>
      </c>
    </row>
    <row r="264" spans="2:13" x14ac:dyDescent="0.2">
      <c r="B264" s="82" t="s">
        <v>278</v>
      </c>
      <c r="C264" s="88">
        <v>1</v>
      </c>
      <c r="D264" s="19">
        <v>197.55094390304976</v>
      </c>
      <c r="E264" s="19">
        <v>222.93426520948029</v>
      </c>
      <c r="F264" s="19">
        <v>-25.383321306430531</v>
      </c>
      <c r="G264" s="19">
        <v>-0.31141389758325044</v>
      </c>
      <c r="H264" s="19">
        <v>8.3460610161313635</v>
      </c>
      <c r="I264" s="19">
        <v>206.48368550975053</v>
      </c>
      <c r="J264" s="19">
        <v>239.38484490921005</v>
      </c>
      <c r="K264" s="19">
        <v>81.93609395873095</v>
      </c>
      <c r="L264" s="19">
        <v>61.433379780123971</v>
      </c>
      <c r="M264" s="19">
        <v>384.4351506388366</v>
      </c>
    </row>
    <row r="265" spans="2:13" x14ac:dyDescent="0.2">
      <c r="B265" s="82" t="s">
        <v>279</v>
      </c>
      <c r="C265" s="88">
        <v>1</v>
      </c>
      <c r="D265" s="19">
        <v>268.89447791817884</v>
      </c>
      <c r="E265" s="19">
        <v>222.93426520948029</v>
      </c>
      <c r="F265" s="19">
        <v>45.960212708698549</v>
      </c>
      <c r="G265" s="19">
        <v>0.56386037116999077</v>
      </c>
      <c r="H265" s="19">
        <v>8.3460610161313635</v>
      </c>
      <c r="I265" s="19">
        <v>206.48368550975053</v>
      </c>
      <c r="J265" s="19">
        <v>239.38484490921005</v>
      </c>
      <c r="K265" s="19">
        <v>81.93609395873095</v>
      </c>
      <c r="L265" s="19">
        <v>61.433379780123971</v>
      </c>
      <c r="M265" s="19">
        <v>384.4351506388366</v>
      </c>
    </row>
    <row r="266" spans="2:13" x14ac:dyDescent="0.2">
      <c r="B266" s="82" t="s">
        <v>280</v>
      </c>
      <c r="C266" s="88">
        <v>1</v>
      </c>
      <c r="D266" s="19">
        <v>173.2082566698104</v>
      </c>
      <c r="E266" s="19">
        <v>234.68305674774987</v>
      </c>
      <c r="F266" s="19">
        <v>-61.474800077939477</v>
      </c>
      <c r="G266" s="19">
        <v>-0.75420024291983934</v>
      </c>
      <c r="H266" s="19">
        <v>8.1721281006836417</v>
      </c>
      <c r="I266" s="19">
        <v>218.57530910765266</v>
      </c>
      <c r="J266" s="19">
        <v>250.79080438784709</v>
      </c>
      <c r="K266" s="19">
        <v>81.918559779960631</v>
      </c>
      <c r="L266" s="19">
        <v>73.216732221407938</v>
      </c>
      <c r="M266" s="19">
        <v>396.14938127409181</v>
      </c>
    </row>
    <row r="267" spans="2:13" x14ac:dyDescent="0.2">
      <c r="B267" s="82" t="s">
        <v>281</v>
      </c>
      <c r="C267" s="88">
        <v>1</v>
      </c>
      <c r="D267" s="19">
        <v>299.9339069101668</v>
      </c>
      <c r="E267" s="19">
        <v>206.31402352119653</v>
      </c>
      <c r="F267" s="19">
        <v>93.619883388970266</v>
      </c>
      <c r="G267" s="19">
        <v>1.1485704500798608</v>
      </c>
      <c r="H267" s="19">
        <v>9.4974360904032959</v>
      </c>
      <c r="I267" s="19">
        <v>187.59401547832579</v>
      </c>
      <c r="J267" s="19">
        <v>225.03403156406728</v>
      </c>
      <c r="K267" s="19">
        <v>82.061367591701128</v>
      </c>
      <c r="L267" s="19">
        <v>44.56621635481153</v>
      </c>
      <c r="M267" s="19">
        <v>368.06183068758151</v>
      </c>
    </row>
    <row r="268" spans="2:13" x14ac:dyDescent="0.2">
      <c r="B268" s="82" t="s">
        <v>282</v>
      </c>
      <c r="C268" s="88">
        <v>1</v>
      </c>
      <c r="D268" s="19">
        <v>244.48261981110159</v>
      </c>
      <c r="E268" s="19">
        <v>232.10405372715405</v>
      </c>
      <c r="F268" s="19">
        <v>12.378566083947533</v>
      </c>
      <c r="G268" s="19">
        <v>0.15186576508872213</v>
      </c>
      <c r="H268" s="19">
        <v>8.1601319787065094</v>
      </c>
      <c r="I268" s="19">
        <v>216.01995115271009</v>
      </c>
      <c r="J268" s="19">
        <v>248.18815630159801</v>
      </c>
      <c r="K268" s="19">
        <v>81.917363926330708</v>
      </c>
      <c r="L268" s="19">
        <v>70.640086299018094</v>
      </c>
      <c r="M268" s="19">
        <v>393.56802115529001</v>
      </c>
    </row>
    <row r="269" spans="2:13" x14ac:dyDescent="0.2">
      <c r="B269" s="82" t="s">
        <v>283</v>
      </c>
      <c r="C269" s="88">
        <v>1</v>
      </c>
      <c r="D269" s="19">
        <v>440.97002195203333</v>
      </c>
      <c r="E269" s="19">
        <v>358.10062249253383</v>
      </c>
      <c r="F269" s="19">
        <v>82.869399459499505</v>
      </c>
      <c r="G269" s="19">
        <v>1.016678722399037</v>
      </c>
      <c r="H269" s="19">
        <v>19.269676516018517</v>
      </c>
      <c r="I269" s="19">
        <v>320.118950815071</v>
      </c>
      <c r="J269" s="19">
        <v>396.08229416999666</v>
      </c>
      <c r="K269" s="19">
        <v>83.756714308531684</v>
      </c>
      <c r="L269" s="19">
        <v>193.01118671476064</v>
      </c>
      <c r="M269" s="19">
        <v>523.19005827030696</v>
      </c>
    </row>
    <row r="270" spans="2:13" x14ac:dyDescent="0.2">
      <c r="B270" s="82" t="s">
        <v>284</v>
      </c>
      <c r="C270" s="88">
        <v>1</v>
      </c>
      <c r="D270" s="19">
        <v>269.93480159233297</v>
      </c>
      <c r="E270" s="19">
        <v>325.69483336265284</v>
      </c>
      <c r="F270" s="19">
        <v>-55.76003177031987</v>
      </c>
      <c r="G270" s="19">
        <v>-0.68408891859877008</v>
      </c>
      <c r="H270" s="19">
        <v>13.25412175581582</v>
      </c>
      <c r="I270" s="19">
        <v>299.57017576998203</v>
      </c>
      <c r="J270" s="19">
        <v>351.81949095532366</v>
      </c>
      <c r="K270" s="19">
        <v>82.580497105836017</v>
      </c>
      <c r="L270" s="19">
        <v>162.92379123186348</v>
      </c>
      <c r="M270" s="19">
        <v>488.46587549344224</v>
      </c>
    </row>
    <row r="271" spans="2:13" x14ac:dyDescent="0.2">
      <c r="B271" s="82" t="s">
        <v>285</v>
      </c>
      <c r="C271" s="88">
        <v>1</v>
      </c>
      <c r="D271" s="19">
        <v>334.96321778716339</v>
      </c>
      <c r="E271" s="19">
        <v>311.99746176437753</v>
      </c>
      <c r="F271" s="19">
        <v>22.965756022785854</v>
      </c>
      <c r="G271" s="19">
        <v>0.28175412932230909</v>
      </c>
      <c r="H271" s="19">
        <v>13.218350331129439</v>
      </c>
      <c r="I271" s="19">
        <v>285.94331176464652</v>
      </c>
      <c r="J271" s="19">
        <v>338.05161176410854</v>
      </c>
      <c r="K271" s="19">
        <v>82.574763361486362</v>
      </c>
      <c r="L271" s="19">
        <v>149.23772118269252</v>
      </c>
      <c r="M271" s="19">
        <v>474.75720234606251</v>
      </c>
    </row>
    <row r="272" spans="2:13" x14ac:dyDescent="0.2">
      <c r="B272" s="82" t="s">
        <v>286</v>
      </c>
      <c r="C272" s="88">
        <v>1</v>
      </c>
      <c r="D272" s="19">
        <v>357.7484603303962</v>
      </c>
      <c r="E272" s="19">
        <v>311.99746176437753</v>
      </c>
      <c r="F272" s="19">
        <v>45.750998566018666</v>
      </c>
      <c r="G272" s="19">
        <v>0.56129363883362882</v>
      </c>
      <c r="H272" s="19">
        <v>13.218350331129439</v>
      </c>
      <c r="I272" s="19">
        <v>285.94331176464652</v>
      </c>
      <c r="J272" s="19">
        <v>338.05161176410854</v>
      </c>
      <c r="K272" s="19">
        <v>82.574763361486362</v>
      </c>
      <c r="L272" s="19">
        <v>149.23772118269252</v>
      </c>
      <c r="M272" s="19">
        <v>474.75720234606251</v>
      </c>
    </row>
    <row r="273" spans="2:13" x14ac:dyDescent="0.2">
      <c r="B273" s="82" t="s">
        <v>287</v>
      </c>
      <c r="C273" s="88">
        <v>1</v>
      </c>
      <c r="D273" s="19">
        <v>230.50294470959292</v>
      </c>
      <c r="E273" s="19">
        <v>248.32474274478002</v>
      </c>
      <c r="F273" s="19">
        <v>-17.821798035187101</v>
      </c>
      <c r="G273" s="19">
        <v>-0.21864576038255173</v>
      </c>
      <c r="H273" s="19">
        <v>18.507102525905996</v>
      </c>
      <c r="I273" s="19">
        <v>211.84614948683034</v>
      </c>
      <c r="J273" s="19">
        <v>284.80333600272974</v>
      </c>
      <c r="K273" s="19">
        <v>83.58456557662663</v>
      </c>
      <c r="L273" s="19">
        <v>83.574622295392032</v>
      </c>
      <c r="M273" s="19">
        <v>413.07486319416802</v>
      </c>
    </row>
    <row r="274" spans="2:13" x14ac:dyDescent="0.2">
      <c r="B274" s="82" t="s">
        <v>288</v>
      </c>
      <c r="C274" s="88">
        <v>1</v>
      </c>
      <c r="D274" s="19">
        <v>363.78535420602554</v>
      </c>
      <c r="E274" s="19">
        <v>220.64181808006185</v>
      </c>
      <c r="F274" s="19">
        <v>143.14353612596369</v>
      </c>
      <c r="G274" s="19">
        <v>1.7561486915245483</v>
      </c>
      <c r="H274" s="19">
        <v>8.4464441205133909</v>
      </c>
      <c r="I274" s="19">
        <v>203.99337734673182</v>
      </c>
      <c r="J274" s="19">
        <v>237.29025881339189</v>
      </c>
      <c r="K274" s="19">
        <v>81.946379889595832</v>
      </c>
      <c r="L274" s="19">
        <v>59.120658472844696</v>
      </c>
      <c r="M274" s="19">
        <v>382.16297768727901</v>
      </c>
    </row>
    <row r="275" spans="2:13" x14ac:dyDescent="0.2">
      <c r="B275" s="82" t="s">
        <v>289</v>
      </c>
      <c r="C275" s="88">
        <v>1</v>
      </c>
      <c r="D275" s="19">
        <v>268.40864887242094</v>
      </c>
      <c r="E275" s="19">
        <v>197.71734678587728</v>
      </c>
      <c r="F275" s="19">
        <v>70.691302086543658</v>
      </c>
      <c r="G275" s="19">
        <v>0.86727239679342127</v>
      </c>
      <c r="H275" s="19">
        <v>10.411767697609395</v>
      </c>
      <c r="I275" s="19">
        <v>177.19513708796785</v>
      </c>
      <c r="J275" s="19">
        <v>218.23955648378671</v>
      </c>
      <c r="K275" s="19">
        <v>82.172207377665003</v>
      </c>
      <c r="L275" s="19">
        <v>35.751067848272839</v>
      </c>
      <c r="M275" s="19">
        <v>359.68362572348173</v>
      </c>
    </row>
    <row r="276" spans="2:13" x14ac:dyDescent="0.2">
      <c r="B276" s="82" t="s">
        <v>290</v>
      </c>
      <c r="C276" s="88">
        <v>1</v>
      </c>
      <c r="D276" s="19">
        <v>211.23872621363978</v>
      </c>
      <c r="E276" s="19">
        <v>220.64181808006185</v>
      </c>
      <c r="F276" s="19">
        <v>-9.4030918664220735</v>
      </c>
      <c r="G276" s="19">
        <v>-0.11536132140099509</v>
      </c>
      <c r="H276" s="19">
        <v>8.4464441205133909</v>
      </c>
      <c r="I276" s="19">
        <v>203.99337734673182</v>
      </c>
      <c r="J276" s="19">
        <v>237.29025881339189</v>
      </c>
      <c r="K276" s="19">
        <v>81.946379889595832</v>
      </c>
      <c r="L276" s="19">
        <v>59.120658472844696</v>
      </c>
      <c r="M276" s="19">
        <v>382.16297768727901</v>
      </c>
    </row>
    <row r="277" spans="2:13" x14ac:dyDescent="0.2">
      <c r="B277" s="82" t="s">
        <v>291</v>
      </c>
      <c r="C277" s="88">
        <v>1</v>
      </c>
      <c r="D277" s="19">
        <v>223.0831529572697</v>
      </c>
      <c r="E277" s="19">
        <v>197.71734678587728</v>
      </c>
      <c r="F277" s="19">
        <v>25.365806171392421</v>
      </c>
      <c r="G277" s="19">
        <v>0.31119901410117701</v>
      </c>
      <c r="H277" s="19">
        <v>10.411767697609395</v>
      </c>
      <c r="I277" s="19">
        <v>177.19513708796785</v>
      </c>
      <c r="J277" s="19">
        <v>218.23955648378671</v>
      </c>
      <c r="K277" s="19">
        <v>82.172207377665003</v>
      </c>
      <c r="L277" s="19">
        <v>35.751067848272839</v>
      </c>
      <c r="M277" s="19">
        <v>359.68362572348173</v>
      </c>
    </row>
    <row r="278" spans="2:13" x14ac:dyDescent="0.2">
      <c r="B278" s="82" t="s">
        <v>292</v>
      </c>
      <c r="C278" s="88">
        <v>1</v>
      </c>
      <c r="D278" s="19">
        <v>351.97074735656679</v>
      </c>
      <c r="E278" s="19">
        <v>169.06175766814664</v>
      </c>
      <c r="F278" s="19">
        <v>182.90898968842015</v>
      </c>
      <c r="G278" s="19">
        <v>2.2440089968626493</v>
      </c>
      <c r="H278" s="19">
        <v>14.366460634413146</v>
      </c>
      <c r="I278" s="19">
        <v>140.74461438191264</v>
      </c>
      <c r="J278" s="19">
        <v>197.37890095438064</v>
      </c>
      <c r="K278" s="19">
        <v>82.766309268259278</v>
      </c>
      <c r="L278" s="19">
        <v>5.9244687796095263</v>
      </c>
      <c r="M278" s="19">
        <v>332.19904655668375</v>
      </c>
    </row>
    <row r="279" spans="2:13" x14ac:dyDescent="0.2">
      <c r="B279" s="82" t="s">
        <v>293</v>
      </c>
      <c r="C279" s="88">
        <v>1</v>
      </c>
      <c r="D279" s="19">
        <v>168.5650474293837</v>
      </c>
      <c r="E279" s="19">
        <v>138.11372142099754</v>
      </c>
      <c r="F279" s="19">
        <v>30.451326008386161</v>
      </c>
      <c r="G279" s="19">
        <v>0.37359043776699757</v>
      </c>
      <c r="H279" s="19">
        <v>19.408737513843622</v>
      </c>
      <c r="I279" s="19">
        <v>99.857952295238533</v>
      </c>
      <c r="J279" s="19">
        <v>176.36949054675654</v>
      </c>
      <c r="K279" s="19">
        <v>83.788816978223778</v>
      </c>
      <c r="L279" s="19">
        <v>-27.038990616717115</v>
      </c>
      <c r="M279" s="19">
        <v>303.26643345871219</v>
      </c>
    </row>
    <row r="280" spans="2:13" x14ac:dyDescent="0.2">
      <c r="B280" s="82" t="s">
        <v>294</v>
      </c>
      <c r="C280" s="88">
        <v>1</v>
      </c>
      <c r="D280" s="19">
        <v>241.95493277686541</v>
      </c>
      <c r="E280" s="19">
        <v>117.48169725623143</v>
      </c>
      <c r="F280" s="19">
        <v>124.47323552063398</v>
      </c>
      <c r="G280" s="19">
        <v>1.5270931234857159</v>
      </c>
      <c r="H280" s="19">
        <v>22.965883198984184</v>
      </c>
      <c r="I280" s="19">
        <v>72.214583679017778</v>
      </c>
      <c r="J280" s="19">
        <v>162.74881083344508</v>
      </c>
      <c r="K280" s="19">
        <v>84.683519942420816</v>
      </c>
      <c r="L280" s="19">
        <v>-49.434527220663796</v>
      </c>
      <c r="M280" s="19">
        <v>284.39792173312662</v>
      </c>
    </row>
    <row r="281" spans="2:13" x14ac:dyDescent="0.2">
      <c r="B281" s="82" t="s">
        <v>295</v>
      </c>
      <c r="C281" s="88">
        <v>1</v>
      </c>
      <c r="D281" s="19">
        <v>184.85808826771864</v>
      </c>
      <c r="E281" s="19">
        <v>151.86840419750826</v>
      </c>
      <c r="F281" s="19">
        <v>32.989684070210387</v>
      </c>
      <c r="G281" s="19">
        <v>0.40473214566060917</v>
      </c>
      <c r="H281" s="19">
        <v>17.109720087388116</v>
      </c>
      <c r="I281" s="19">
        <v>118.1441343421086</v>
      </c>
      <c r="J281" s="19">
        <v>185.59267405290791</v>
      </c>
      <c r="K281" s="19">
        <v>83.286309080170994</v>
      </c>
      <c r="L281" s="19">
        <v>-12.293835063805233</v>
      </c>
      <c r="M281" s="19">
        <v>316.03064345882171</v>
      </c>
    </row>
    <row r="282" spans="2:13" x14ac:dyDescent="0.2">
      <c r="B282" s="82" t="s">
        <v>296</v>
      </c>
      <c r="C282" s="88">
        <v>1</v>
      </c>
      <c r="D282" s="19">
        <v>200.07702230282163</v>
      </c>
      <c r="E282" s="19">
        <v>207.3169691403171</v>
      </c>
      <c r="F282" s="19">
        <v>-7.2399468374954665</v>
      </c>
      <c r="G282" s="19">
        <v>-8.8822894204503205E-2</v>
      </c>
      <c r="H282" s="19">
        <v>9.4028750365143647</v>
      </c>
      <c r="I282" s="19">
        <v>188.78334652531271</v>
      </c>
      <c r="J282" s="19">
        <v>225.85059175532149</v>
      </c>
      <c r="K282" s="19">
        <v>82.050477254439571</v>
      </c>
      <c r="L282" s="19">
        <v>45.590627472534607</v>
      </c>
      <c r="M282" s="19">
        <v>369.04331080809959</v>
      </c>
    </row>
    <row r="283" spans="2:13" x14ac:dyDescent="0.2">
      <c r="B283" s="82" t="s">
        <v>297</v>
      </c>
      <c r="C283" s="88">
        <v>1</v>
      </c>
      <c r="D283" s="19">
        <v>181.75129023351653</v>
      </c>
      <c r="E283" s="19">
        <v>207.3169691403171</v>
      </c>
      <c r="F283" s="19">
        <v>-25.565678906800571</v>
      </c>
      <c r="G283" s="19">
        <v>-0.31365114189023469</v>
      </c>
      <c r="H283" s="19">
        <v>9.4028750365143647</v>
      </c>
      <c r="I283" s="19">
        <v>188.78334652531271</v>
      </c>
      <c r="J283" s="19">
        <v>225.85059175532149</v>
      </c>
      <c r="K283" s="19">
        <v>82.050477254439571</v>
      </c>
      <c r="L283" s="19">
        <v>45.590627472534607</v>
      </c>
      <c r="M283" s="19">
        <v>369.04331080809959</v>
      </c>
    </row>
    <row r="284" spans="2:13" x14ac:dyDescent="0.2">
      <c r="B284" s="82" t="s">
        <v>298</v>
      </c>
      <c r="C284" s="88">
        <v>1</v>
      </c>
      <c r="D284" s="19">
        <v>154.70125058617577</v>
      </c>
      <c r="E284" s="19">
        <v>200.99227124828775</v>
      </c>
      <c r="F284" s="19">
        <v>-46.291020662111976</v>
      </c>
      <c r="G284" s="19">
        <v>-0.56791887056336676</v>
      </c>
      <c r="H284" s="19">
        <v>10.042959120919368</v>
      </c>
      <c r="I284" s="19">
        <v>181.19700505978432</v>
      </c>
      <c r="J284" s="19">
        <v>220.78753743679118</v>
      </c>
      <c r="K284" s="19">
        <v>82.126291689284614</v>
      </c>
      <c r="L284" s="19">
        <v>39.116494847114524</v>
      </c>
      <c r="M284" s="19">
        <v>362.868047649461</v>
      </c>
    </row>
    <row r="285" spans="2:13" x14ac:dyDescent="0.2">
      <c r="B285" s="82" t="s">
        <v>299</v>
      </c>
      <c r="C285" s="88">
        <v>1</v>
      </c>
      <c r="D285" s="19">
        <v>120.08165652683778</v>
      </c>
      <c r="E285" s="19">
        <v>241.27384224482788</v>
      </c>
      <c r="F285" s="19">
        <v>-121.1921857179901</v>
      </c>
      <c r="G285" s="19">
        <v>-1.4868397423433815</v>
      </c>
      <c r="H285" s="19">
        <v>8.3304730183162743</v>
      </c>
      <c r="I285" s="19">
        <v>224.85398741038736</v>
      </c>
      <c r="J285" s="19">
        <v>257.69369707926842</v>
      </c>
      <c r="K285" s="19">
        <v>81.93450762308818</v>
      </c>
      <c r="L285" s="19">
        <v>79.776083576811004</v>
      </c>
      <c r="M285" s="19">
        <v>402.77160091284475</v>
      </c>
    </row>
    <row r="286" spans="2:13" x14ac:dyDescent="0.2">
      <c r="B286" s="82" t="s">
        <v>300</v>
      </c>
      <c r="C286" s="88">
        <v>1</v>
      </c>
      <c r="D286" s="19">
        <v>284.8292030196755</v>
      </c>
      <c r="E286" s="19">
        <v>262.11427071492699</v>
      </c>
      <c r="F286" s="19">
        <v>22.714932304748515</v>
      </c>
      <c r="G286" s="19">
        <v>0.27867691217261553</v>
      </c>
      <c r="H286" s="19">
        <v>9.8813607651438584</v>
      </c>
      <c r="I286" s="19">
        <v>242.63752443969668</v>
      </c>
      <c r="J286" s="19">
        <v>281.5910169901573</v>
      </c>
      <c r="K286" s="19">
        <v>82.106686995030586</v>
      </c>
      <c r="L286" s="19">
        <v>100.27713632519982</v>
      </c>
      <c r="M286" s="19">
        <v>423.95140510465416</v>
      </c>
    </row>
    <row r="287" spans="2:13" x14ac:dyDescent="0.2">
      <c r="B287" s="82" t="s">
        <v>301</v>
      </c>
      <c r="C287" s="88">
        <v>1</v>
      </c>
      <c r="D287" s="19">
        <v>248.17471444662888</v>
      </c>
      <c r="E287" s="19">
        <v>262.11427071492699</v>
      </c>
      <c r="F287" s="19">
        <v>-13.939556268298105</v>
      </c>
      <c r="G287" s="19">
        <v>-0.17101668830831901</v>
      </c>
      <c r="H287" s="19">
        <v>9.8813607651438584</v>
      </c>
      <c r="I287" s="19">
        <v>242.63752443969668</v>
      </c>
      <c r="J287" s="19">
        <v>281.5910169901573</v>
      </c>
      <c r="K287" s="19">
        <v>82.106686995030586</v>
      </c>
      <c r="L287" s="19">
        <v>100.27713632519982</v>
      </c>
      <c r="M287" s="19">
        <v>423.95140510465416</v>
      </c>
    </row>
    <row r="288" spans="2:13" x14ac:dyDescent="0.2">
      <c r="B288" s="82" t="s">
        <v>302</v>
      </c>
      <c r="C288" s="88">
        <v>1</v>
      </c>
      <c r="D288" s="19">
        <v>278.14696766500168</v>
      </c>
      <c r="E288" s="19">
        <v>254.79928030839676</v>
      </c>
      <c r="F288" s="19">
        <v>23.347687356604922</v>
      </c>
      <c r="G288" s="19">
        <v>0.28643983312906951</v>
      </c>
      <c r="H288" s="19">
        <v>9.179830911970857</v>
      </c>
      <c r="I288" s="19">
        <v>236.70529084971216</v>
      </c>
      <c r="J288" s="19">
        <v>272.89326976708134</v>
      </c>
      <c r="K288" s="19">
        <v>82.025215966197706</v>
      </c>
      <c r="L288" s="19">
        <v>93.122730133240253</v>
      </c>
      <c r="M288" s="19">
        <v>416.4758304835533</v>
      </c>
    </row>
    <row r="289" spans="2:13" x14ac:dyDescent="0.2">
      <c r="B289" s="82" t="s">
        <v>303</v>
      </c>
      <c r="C289" s="88">
        <v>1</v>
      </c>
      <c r="D289" s="19">
        <v>275.66126852782827</v>
      </c>
      <c r="E289" s="19">
        <v>241.27384224482788</v>
      </c>
      <c r="F289" s="19">
        <v>34.387426283000394</v>
      </c>
      <c r="G289" s="19">
        <v>0.42188027001545086</v>
      </c>
      <c r="H289" s="19">
        <v>8.3304730183162743</v>
      </c>
      <c r="I289" s="19">
        <v>224.85398741038736</v>
      </c>
      <c r="J289" s="19">
        <v>257.69369707926842</v>
      </c>
      <c r="K289" s="19">
        <v>81.93450762308818</v>
      </c>
      <c r="L289" s="19">
        <v>79.776083576811004</v>
      </c>
      <c r="M289" s="19">
        <v>402.77160091284475</v>
      </c>
    </row>
    <row r="290" spans="2:13" x14ac:dyDescent="0.2">
      <c r="B290" s="82" t="s">
        <v>304</v>
      </c>
      <c r="C290" s="88">
        <v>1</v>
      </c>
      <c r="D290" s="19">
        <v>325.03973275525487</v>
      </c>
      <c r="E290" s="19">
        <v>390.19488230439219</v>
      </c>
      <c r="F290" s="19">
        <v>-65.15514954913732</v>
      </c>
      <c r="G290" s="19">
        <v>-0.79935241033946791</v>
      </c>
      <c r="H290" s="19">
        <v>19.740126583140793</v>
      </c>
      <c r="I290" s="19">
        <v>351.28592573061962</v>
      </c>
      <c r="J290" s="19">
        <v>429.10383887816477</v>
      </c>
      <c r="K290" s="19">
        <v>83.866199128417776</v>
      </c>
      <c r="L290" s="19">
        <v>224.88964547364736</v>
      </c>
      <c r="M290" s="19">
        <v>555.50011913513708</v>
      </c>
    </row>
    <row r="291" spans="2:13" x14ac:dyDescent="0.2">
      <c r="B291" s="82" t="s">
        <v>305</v>
      </c>
      <c r="C291" s="88">
        <v>1</v>
      </c>
      <c r="D291" s="19">
        <v>336.94447229060336</v>
      </c>
      <c r="E291" s="19">
        <v>320.53682732146126</v>
      </c>
      <c r="F291" s="19">
        <v>16.407644969142098</v>
      </c>
      <c r="G291" s="19">
        <v>0.20129630036666279</v>
      </c>
      <c r="H291" s="19">
        <v>13.182397947598414</v>
      </c>
      <c r="I291" s="19">
        <v>294.55354159525155</v>
      </c>
      <c r="J291" s="19">
        <v>346.52011304767097</v>
      </c>
      <c r="K291" s="19">
        <v>82.569015825416301</v>
      </c>
      <c r="L291" s="19">
        <v>157.78841547317694</v>
      </c>
      <c r="M291" s="19">
        <v>483.28523916974558</v>
      </c>
    </row>
    <row r="292" spans="2:13" x14ac:dyDescent="0.2">
      <c r="B292" s="82" t="s">
        <v>306</v>
      </c>
      <c r="C292" s="88">
        <v>1</v>
      </c>
      <c r="D292" s="19">
        <v>304.84372440863598</v>
      </c>
      <c r="E292" s="19">
        <v>310.09345707795745</v>
      </c>
      <c r="F292" s="19">
        <v>-5.2497326693214745</v>
      </c>
      <c r="G292" s="19">
        <v>-6.4406059872446894E-2</v>
      </c>
      <c r="H292" s="19">
        <v>13.252600820693136</v>
      </c>
      <c r="I292" s="19">
        <v>283.9717973383344</v>
      </c>
      <c r="J292" s="19">
        <v>336.21511681758051</v>
      </c>
      <c r="K292" s="19">
        <v>82.580253010278653</v>
      </c>
      <c r="L292" s="19">
        <v>147.3228960739431</v>
      </c>
      <c r="M292" s="19">
        <v>472.86401808197184</v>
      </c>
    </row>
    <row r="293" spans="2:13" x14ac:dyDescent="0.2">
      <c r="B293" s="82" t="s">
        <v>307</v>
      </c>
      <c r="C293" s="88">
        <v>1</v>
      </c>
      <c r="D293" s="19">
        <v>257.52693757002027</v>
      </c>
      <c r="E293" s="19">
        <v>321.10993910381592</v>
      </c>
      <c r="F293" s="19">
        <v>-63.583001533795652</v>
      </c>
      <c r="G293" s="19">
        <v>-0.78006459787690852</v>
      </c>
      <c r="H293" s="19">
        <v>13.186904589704755</v>
      </c>
      <c r="I293" s="19">
        <v>295.11777051957228</v>
      </c>
      <c r="J293" s="19">
        <v>347.10210768805956</v>
      </c>
      <c r="K293" s="19">
        <v>82.569735444574221</v>
      </c>
      <c r="L293" s="19">
        <v>158.36010884362591</v>
      </c>
      <c r="M293" s="19">
        <v>483.85976936400596</v>
      </c>
    </row>
    <row r="294" spans="2:13" x14ac:dyDescent="0.2">
      <c r="B294" s="82" t="s">
        <v>308</v>
      </c>
      <c r="C294" s="88">
        <v>1</v>
      </c>
      <c r="D294" s="19">
        <v>280.49607322898152</v>
      </c>
      <c r="E294" s="19">
        <v>242.06187094556546</v>
      </c>
      <c r="F294" s="19">
        <v>38.434202283416056</v>
      </c>
      <c r="G294" s="19">
        <v>0.47152792138944732</v>
      </c>
      <c r="H294" s="19">
        <v>8.3613669556626871</v>
      </c>
      <c r="I294" s="19">
        <v>225.58112233409966</v>
      </c>
      <c r="J294" s="19">
        <v>258.54261955703123</v>
      </c>
      <c r="K294" s="19">
        <v>81.937654445903249</v>
      </c>
      <c r="L294" s="19">
        <v>80.55790970373323</v>
      </c>
      <c r="M294" s="19">
        <v>403.56583218739769</v>
      </c>
    </row>
    <row r="295" spans="2:13" x14ac:dyDescent="0.2">
      <c r="B295" s="82" t="s">
        <v>309</v>
      </c>
      <c r="C295" s="88">
        <v>1</v>
      </c>
      <c r="D295" s="19">
        <v>234.36817392164625</v>
      </c>
      <c r="E295" s="19">
        <v>231.28532262587925</v>
      </c>
      <c r="F295" s="19">
        <v>3.082851295767</v>
      </c>
      <c r="G295" s="19">
        <v>3.7821793534999745E-2</v>
      </c>
      <c r="H295" s="19">
        <v>8.1622783918145796</v>
      </c>
      <c r="I295" s="19">
        <v>215.19698934429874</v>
      </c>
      <c r="J295" s="19">
        <v>247.37365590745975</v>
      </c>
      <c r="K295" s="19">
        <v>81.917577767378376</v>
      </c>
      <c r="L295" s="19">
        <v>69.8209337043956</v>
      </c>
      <c r="M295" s="19">
        <v>392.74971154736289</v>
      </c>
    </row>
    <row r="296" spans="2:13" x14ac:dyDescent="0.2">
      <c r="B296" s="82" t="s">
        <v>310</v>
      </c>
      <c r="C296" s="88">
        <v>1</v>
      </c>
      <c r="D296" s="19">
        <v>240.35825174778387</v>
      </c>
      <c r="E296" s="19">
        <v>232.58164686001254</v>
      </c>
      <c r="F296" s="19">
        <v>7.7766048877713274</v>
      </c>
      <c r="G296" s="19">
        <v>9.5406854321002835E-2</v>
      </c>
      <c r="H296" s="19">
        <v>8.160205685992274</v>
      </c>
      <c r="I296" s="19">
        <v>216.49739900415062</v>
      </c>
      <c r="J296" s="19">
        <v>248.66589471587446</v>
      </c>
      <c r="K296" s="19">
        <v>81.917371268655231</v>
      </c>
      <c r="L296" s="19">
        <v>71.117664959720855</v>
      </c>
      <c r="M296" s="19">
        <v>394.04562876030423</v>
      </c>
    </row>
    <row r="297" spans="2:13" x14ac:dyDescent="0.2">
      <c r="B297" s="82" t="s">
        <v>311</v>
      </c>
      <c r="C297" s="88">
        <v>1</v>
      </c>
      <c r="D297" s="19">
        <v>212.82588288712984</v>
      </c>
      <c r="E297" s="19">
        <v>247.33245253180843</v>
      </c>
      <c r="F297" s="19">
        <v>-34.506569644678592</v>
      </c>
      <c r="G297" s="19">
        <v>-0.42334197387143835</v>
      </c>
      <c r="H297" s="19">
        <v>8.6300399274343977</v>
      </c>
      <c r="I297" s="19">
        <v>230.32213360846126</v>
      </c>
      <c r="J297" s="19">
        <v>264.34277145515563</v>
      </c>
      <c r="K297" s="19">
        <v>81.965507061678764</v>
      </c>
      <c r="L297" s="19">
        <v>85.773592137576571</v>
      </c>
      <c r="M297" s="19">
        <v>408.89131292604031</v>
      </c>
    </row>
    <row r="298" spans="2:13" x14ac:dyDescent="0.2">
      <c r="B298" s="82" t="s">
        <v>312</v>
      </c>
      <c r="C298" s="88">
        <v>1</v>
      </c>
      <c r="D298" s="19">
        <v>213.59333551683733</v>
      </c>
      <c r="E298" s="19">
        <v>249.62489966122689</v>
      </c>
      <c r="F298" s="19">
        <v>-36.031564144389563</v>
      </c>
      <c r="G298" s="19">
        <v>-0.44205128599079846</v>
      </c>
      <c r="H298" s="19">
        <v>8.7789068433703825</v>
      </c>
      <c r="I298" s="19">
        <v>232.32115524524019</v>
      </c>
      <c r="J298" s="19">
        <v>266.92864407721356</v>
      </c>
      <c r="K298" s="19">
        <v>81.981314725329796</v>
      </c>
      <c r="L298" s="19">
        <v>88.034881427356055</v>
      </c>
      <c r="M298" s="19">
        <v>411.21491789509776</v>
      </c>
    </row>
    <row r="299" spans="2:13" x14ac:dyDescent="0.2">
      <c r="B299" s="82" t="s">
        <v>313</v>
      </c>
      <c r="C299" s="88">
        <v>1</v>
      </c>
      <c r="D299" s="19">
        <v>202.78247809055952</v>
      </c>
      <c r="E299" s="19">
        <v>273.71196912609901</v>
      </c>
      <c r="F299" s="19">
        <v>-70.929491035539485</v>
      </c>
      <c r="G299" s="19">
        <v>-0.87019460496596879</v>
      </c>
      <c r="H299" s="19">
        <v>11.247615532241719</v>
      </c>
      <c r="I299" s="19">
        <v>251.54225392902185</v>
      </c>
      <c r="J299" s="19">
        <v>295.88168432317616</v>
      </c>
      <c r="K299" s="19">
        <v>82.282292225545859</v>
      </c>
      <c r="L299" s="19">
        <v>111.52870644487032</v>
      </c>
      <c r="M299" s="19">
        <v>435.89523180732772</v>
      </c>
    </row>
    <row r="300" spans="2:13" x14ac:dyDescent="0.2">
      <c r="B300" s="82" t="s">
        <v>314</v>
      </c>
      <c r="C300" s="88">
        <v>1</v>
      </c>
      <c r="D300" s="19">
        <v>172.89299098579787</v>
      </c>
      <c r="E300" s="19">
        <v>262.47897819194861</v>
      </c>
      <c r="F300" s="19">
        <v>-89.585987206150747</v>
      </c>
      <c r="G300" s="19">
        <v>-1.0990808140478818</v>
      </c>
      <c r="H300" s="19">
        <v>9.9199739235318063</v>
      </c>
      <c r="I300" s="19">
        <v>242.92612309864333</v>
      </c>
      <c r="J300" s="19">
        <v>282.03183328525387</v>
      </c>
      <c r="K300" s="19">
        <v>82.111342951948799</v>
      </c>
      <c r="L300" s="19">
        <v>100.63266663586552</v>
      </c>
      <c r="M300" s="19">
        <v>424.32528974803171</v>
      </c>
    </row>
    <row r="301" spans="2:13" x14ac:dyDescent="0.2">
      <c r="B301" s="82" t="s">
        <v>315</v>
      </c>
      <c r="C301" s="88">
        <v>1</v>
      </c>
      <c r="D301" s="19">
        <v>270.36572840572046</v>
      </c>
      <c r="E301" s="19">
        <v>264.58038807968592</v>
      </c>
      <c r="F301" s="19">
        <v>5.7853403260345431</v>
      </c>
      <c r="G301" s="19">
        <v>7.0977133292621924E-2</v>
      </c>
      <c r="H301" s="19">
        <v>10.148523348399351</v>
      </c>
      <c r="I301" s="19">
        <v>244.57704855763706</v>
      </c>
      <c r="J301" s="19">
        <v>284.58372760173478</v>
      </c>
      <c r="K301" s="19">
        <v>82.139267618368791</v>
      </c>
      <c r="L301" s="19">
        <v>102.67903535512318</v>
      </c>
      <c r="M301" s="19">
        <v>426.48174080424866</v>
      </c>
    </row>
    <row r="302" spans="2:13" x14ac:dyDescent="0.2">
      <c r="B302" s="82" t="s">
        <v>316</v>
      </c>
      <c r="C302" s="88">
        <v>1</v>
      </c>
      <c r="D302" s="19">
        <v>280.23676981467042</v>
      </c>
      <c r="E302" s="19">
        <v>245.2856247213102</v>
      </c>
      <c r="F302" s="19">
        <v>34.951145093360225</v>
      </c>
      <c r="G302" s="19">
        <v>0.42879622359598862</v>
      </c>
      <c r="H302" s="19">
        <v>8.5131714255617013</v>
      </c>
      <c r="I302" s="19">
        <v>228.50566052466931</v>
      </c>
      <c r="J302" s="19">
        <v>262.06558891795112</v>
      </c>
      <c r="K302" s="19">
        <v>81.953284537289903</v>
      </c>
      <c r="L302" s="19">
        <v>83.750855645270519</v>
      </c>
      <c r="M302" s="19">
        <v>406.82039379734988</v>
      </c>
    </row>
    <row r="303" spans="2:13" x14ac:dyDescent="0.2">
      <c r="B303" s="82" t="s">
        <v>317</v>
      </c>
      <c r="C303" s="88">
        <v>1</v>
      </c>
      <c r="D303" s="19">
        <v>350.55099080856598</v>
      </c>
      <c r="E303" s="19">
        <v>390.2521934826276</v>
      </c>
      <c r="F303" s="19">
        <v>-39.701202674061619</v>
      </c>
      <c r="G303" s="19">
        <v>-0.48707204680657618</v>
      </c>
      <c r="H303" s="19">
        <v>19.742587843319942</v>
      </c>
      <c r="I303" s="19">
        <v>351.338385619527</v>
      </c>
      <c r="J303" s="19">
        <v>429.1660013457282</v>
      </c>
      <c r="K303" s="19">
        <v>83.866778485167799</v>
      </c>
      <c r="L303" s="19">
        <v>224.94581470547567</v>
      </c>
      <c r="M303" s="19">
        <v>555.55857225977957</v>
      </c>
    </row>
    <row r="304" spans="2:13" x14ac:dyDescent="0.2">
      <c r="B304" s="82" t="s">
        <v>318</v>
      </c>
      <c r="C304" s="88">
        <v>1</v>
      </c>
      <c r="D304" s="19">
        <v>351.30307609863956</v>
      </c>
      <c r="E304" s="19">
        <v>379.28078501280913</v>
      </c>
      <c r="F304" s="19">
        <v>-27.977708914169568</v>
      </c>
      <c r="G304" s="19">
        <v>-0.34324300091509147</v>
      </c>
      <c r="H304" s="19">
        <v>17.475596861971688</v>
      </c>
      <c r="I304" s="19">
        <v>344.83535040328968</v>
      </c>
      <c r="J304" s="19">
        <v>413.72621962232859</v>
      </c>
      <c r="K304" s="19">
        <v>83.362241119173106</v>
      </c>
      <c r="L304" s="19">
        <v>214.96887921335832</v>
      </c>
      <c r="M304" s="19">
        <v>543.59269081225989</v>
      </c>
    </row>
    <row r="305" spans="2:13" x14ac:dyDescent="0.2">
      <c r="B305" s="82" t="s">
        <v>319</v>
      </c>
      <c r="C305" s="88">
        <v>1</v>
      </c>
      <c r="D305" s="19">
        <v>313.2871856579099</v>
      </c>
      <c r="E305" s="19">
        <v>371.42915359455094</v>
      </c>
      <c r="F305" s="19">
        <v>-58.141967936641038</v>
      </c>
      <c r="G305" s="19">
        <v>-0.71331157297066528</v>
      </c>
      <c r="H305" s="19">
        <v>16.548037231812064</v>
      </c>
      <c r="I305" s="19">
        <v>338.81199385538054</v>
      </c>
      <c r="J305" s="19">
        <v>404.04631333372134</v>
      </c>
      <c r="K305" s="19">
        <v>83.172737690630569</v>
      </c>
      <c r="L305" s="19">
        <v>207.49077025660449</v>
      </c>
      <c r="M305" s="19">
        <v>535.36753693249739</v>
      </c>
    </row>
    <row r="306" spans="2:13" x14ac:dyDescent="0.2">
      <c r="B306" s="82" t="s">
        <v>320</v>
      </c>
      <c r="C306" s="88">
        <v>1</v>
      </c>
      <c r="D306" s="19">
        <v>206.85485160026474</v>
      </c>
      <c r="E306" s="19">
        <v>200.99227124828775</v>
      </c>
      <c r="F306" s="19">
        <v>5.8625803519769875</v>
      </c>
      <c r="G306" s="19">
        <v>7.1924748352045778E-2</v>
      </c>
      <c r="H306" s="19">
        <v>10.042959120919368</v>
      </c>
      <c r="I306" s="19">
        <v>181.19700505978432</v>
      </c>
      <c r="J306" s="19">
        <v>220.78753743679118</v>
      </c>
      <c r="K306" s="19">
        <v>82.126291689284614</v>
      </c>
      <c r="L306" s="19">
        <v>39.116494847114524</v>
      </c>
      <c r="M306" s="19">
        <v>362.868047649461</v>
      </c>
    </row>
    <row r="307" spans="2:13" x14ac:dyDescent="0.2">
      <c r="B307" s="82" t="s">
        <v>321</v>
      </c>
      <c r="C307" s="88">
        <v>1</v>
      </c>
      <c r="D307" s="19">
        <v>142.74466259605006</v>
      </c>
      <c r="E307" s="19">
        <v>233.74151598701491</v>
      </c>
      <c r="F307" s="19">
        <v>-90.996853390964844</v>
      </c>
      <c r="G307" s="19">
        <v>-1.1163899491400679</v>
      </c>
      <c r="H307" s="19">
        <v>8.1644511134312303</v>
      </c>
      <c r="I307" s="19">
        <v>217.64890014267206</v>
      </c>
      <c r="J307" s="19">
        <v>249.83413183135775</v>
      </c>
      <c r="K307" s="19">
        <v>81.917794286178193</v>
      </c>
      <c r="L307" s="19">
        <v>72.276700294175782</v>
      </c>
      <c r="M307" s="19">
        <v>395.20633167985403</v>
      </c>
    </row>
    <row r="308" spans="2:13" x14ac:dyDescent="0.2">
      <c r="B308" s="82" t="s">
        <v>322</v>
      </c>
      <c r="C308" s="88">
        <v>1</v>
      </c>
      <c r="D308" s="19">
        <v>227.90986270015858</v>
      </c>
      <c r="E308" s="19">
        <v>249.78864589294409</v>
      </c>
      <c r="F308" s="19">
        <v>-21.878783192785505</v>
      </c>
      <c r="G308" s="19">
        <v>-0.26841866224646388</v>
      </c>
      <c r="H308" s="19">
        <v>8.7902433727977609</v>
      </c>
      <c r="I308" s="19">
        <v>232.46255650721622</v>
      </c>
      <c r="J308" s="19">
        <v>267.11473527867196</v>
      </c>
      <c r="K308" s="19">
        <v>81.982529463795004</v>
      </c>
      <c r="L308" s="19">
        <v>88.196233337740409</v>
      </c>
      <c r="M308" s="19">
        <v>411.38105844814777</v>
      </c>
    </row>
    <row r="309" spans="2:13" x14ac:dyDescent="0.2">
      <c r="B309" s="82" t="s">
        <v>323</v>
      </c>
      <c r="C309" s="88">
        <v>1</v>
      </c>
      <c r="D309" s="19">
        <v>223.9126389906113</v>
      </c>
      <c r="E309" s="19">
        <v>234.68305674774987</v>
      </c>
      <c r="F309" s="19">
        <v>-10.770417757138574</v>
      </c>
      <c r="G309" s="19">
        <v>-0.13213628476194197</v>
      </c>
      <c r="H309" s="19">
        <v>8.1721281006836417</v>
      </c>
      <c r="I309" s="19">
        <v>218.57530910765266</v>
      </c>
      <c r="J309" s="19">
        <v>250.79080438784709</v>
      </c>
      <c r="K309" s="19">
        <v>81.918559779960631</v>
      </c>
      <c r="L309" s="19">
        <v>73.216732221407938</v>
      </c>
      <c r="M309" s="19">
        <v>396.14938127409181</v>
      </c>
    </row>
    <row r="310" spans="2:13" x14ac:dyDescent="0.2">
      <c r="B310" s="82" t="s">
        <v>324</v>
      </c>
      <c r="C310" s="88">
        <v>1</v>
      </c>
      <c r="D310" s="19">
        <v>220.86505026355866</v>
      </c>
      <c r="E310" s="19">
        <v>249.78864589294409</v>
      </c>
      <c r="F310" s="19">
        <v>-28.923595629385431</v>
      </c>
      <c r="G310" s="19">
        <v>-0.35484756066129641</v>
      </c>
      <c r="H310" s="19">
        <v>8.7902433727977609</v>
      </c>
      <c r="I310" s="19">
        <v>232.46255650721622</v>
      </c>
      <c r="J310" s="19">
        <v>267.11473527867196</v>
      </c>
      <c r="K310" s="19">
        <v>81.982529463795004</v>
      </c>
      <c r="L310" s="19">
        <v>88.196233337740409</v>
      </c>
      <c r="M310" s="19">
        <v>411.38105844814777</v>
      </c>
    </row>
    <row r="311" spans="2:13" x14ac:dyDescent="0.2">
      <c r="B311" s="82" t="s">
        <v>325</v>
      </c>
      <c r="C311" s="88">
        <v>1</v>
      </c>
      <c r="D311" s="19">
        <v>229.21950133471654</v>
      </c>
      <c r="E311" s="19">
        <v>232.10405372715405</v>
      </c>
      <c r="F311" s="19">
        <v>-2.8845523924375129</v>
      </c>
      <c r="G311" s="19">
        <v>-3.5388974219243946E-2</v>
      </c>
      <c r="H311" s="19">
        <v>8.1601319787065094</v>
      </c>
      <c r="I311" s="19">
        <v>216.01995115271009</v>
      </c>
      <c r="J311" s="19">
        <v>248.18815630159801</v>
      </c>
      <c r="K311" s="19">
        <v>81.917363926330708</v>
      </c>
      <c r="L311" s="19">
        <v>70.640086299018094</v>
      </c>
      <c r="M311" s="19">
        <v>393.56802115529001</v>
      </c>
    </row>
    <row r="312" spans="2:13" x14ac:dyDescent="0.2">
      <c r="B312" s="82" t="s">
        <v>326</v>
      </c>
      <c r="C312" s="88">
        <v>1</v>
      </c>
      <c r="D312" s="19">
        <v>224.88853710671569</v>
      </c>
      <c r="E312" s="19">
        <v>233.74151598701491</v>
      </c>
      <c r="F312" s="19">
        <v>-8.8529788802992186</v>
      </c>
      <c r="G312" s="19">
        <v>-0.10861229013548142</v>
      </c>
      <c r="H312" s="19">
        <v>8.1644511134312303</v>
      </c>
      <c r="I312" s="19">
        <v>217.64890014267206</v>
      </c>
      <c r="J312" s="19">
        <v>249.83413183135775</v>
      </c>
      <c r="K312" s="19">
        <v>81.917794286178193</v>
      </c>
      <c r="L312" s="19">
        <v>72.276700294175782</v>
      </c>
      <c r="M312" s="19">
        <v>395.20633167985403</v>
      </c>
    </row>
    <row r="313" spans="2:13" x14ac:dyDescent="0.2">
      <c r="B313" s="82" t="s">
        <v>327</v>
      </c>
      <c r="C313" s="88">
        <v>1</v>
      </c>
      <c r="D313" s="19">
        <v>241.56974188162042</v>
      </c>
      <c r="E313" s="19">
        <v>233.74151598701491</v>
      </c>
      <c r="F313" s="19">
        <v>7.8282258946055094</v>
      </c>
      <c r="G313" s="19">
        <v>9.6040163837174453E-2</v>
      </c>
      <c r="H313" s="19">
        <v>8.1644511134312303</v>
      </c>
      <c r="I313" s="19">
        <v>217.64890014267206</v>
      </c>
      <c r="J313" s="19">
        <v>249.83413183135775</v>
      </c>
      <c r="K313" s="19">
        <v>81.917794286178193</v>
      </c>
      <c r="L313" s="19">
        <v>72.276700294175782</v>
      </c>
      <c r="M313" s="19">
        <v>395.20633167985403</v>
      </c>
    </row>
    <row r="314" spans="2:13" x14ac:dyDescent="0.2">
      <c r="B314" s="82" t="s">
        <v>328</v>
      </c>
      <c r="C314" s="88">
        <v>1</v>
      </c>
      <c r="D314" s="19">
        <v>230.10048123327263</v>
      </c>
      <c r="E314" s="19">
        <v>233.74151598701491</v>
      </c>
      <c r="F314" s="19">
        <v>-3.6410347537422751</v>
      </c>
      <c r="G314" s="19">
        <v>-4.4669836945715281E-2</v>
      </c>
      <c r="H314" s="19">
        <v>8.1644511134312303</v>
      </c>
      <c r="I314" s="19">
        <v>217.64890014267206</v>
      </c>
      <c r="J314" s="19">
        <v>249.83413183135775</v>
      </c>
      <c r="K314" s="19">
        <v>81.917794286178193</v>
      </c>
      <c r="L314" s="19">
        <v>72.276700294175782</v>
      </c>
      <c r="M314" s="19">
        <v>395.20633167985403</v>
      </c>
    </row>
    <row r="315" spans="2:13" x14ac:dyDescent="0.2">
      <c r="B315" s="82" t="s">
        <v>329</v>
      </c>
      <c r="C315" s="88">
        <v>1</v>
      </c>
      <c r="D315" s="19">
        <v>308.24658556892086</v>
      </c>
      <c r="E315" s="19">
        <v>257.60752804193436</v>
      </c>
      <c r="F315" s="19">
        <v>50.639057526986505</v>
      </c>
      <c r="G315" s="19">
        <v>0.62126252447611163</v>
      </c>
      <c r="H315" s="19">
        <v>9.4318864736972934</v>
      </c>
      <c r="I315" s="19">
        <v>239.01672216902435</v>
      </c>
      <c r="J315" s="19">
        <v>276.1983339148444</v>
      </c>
      <c r="K315" s="19">
        <v>82.05380698774259</v>
      </c>
      <c r="L315" s="19">
        <v>95.874623272950686</v>
      </c>
      <c r="M315" s="19">
        <v>419.34043281091806</v>
      </c>
    </row>
    <row r="316" spans="2:13" x14ac:dyDescent="0.2">
      <c r="B316" s="82" t="s">
        <v>330</v>
      </c>
      <c r="C316" s="88">
        <v>1</v>
      </c>
      <c r="D316" s="19">
        <v>326.65294605776489</v>
      </c>
      <c r="E316" s="19">
        <v>257.60752804193436</v>
      </c>
      <c r="F316" s="19">
        <v>69.045418015830535</v>
      </c>
      <c r="G316" s="19">
        <v>0.84707995754390863</v>
      </c>
      <c r="H316" s="19">
        <v>9.4318864736972934</v>
      </c>
      <c r="I316" s="19">
        <v>239.01672216902435</v>
      </c>
      <c r="J316" s="19">
        <v>276.1983339148444</v>
      </c>
      <c r="K316" s="19">
        <v>82.05380698774259</v>
      </c>
      <c r="L316" s="19">
        <v>95.874623272950686</v>
      </c>
      <c r="M316" s="19">
        <v>419.34043281091806</v>
      </c>
    </row>
    <row r="317" spans="2:13" x14ac:dyDescent="0.2">
      <c r="B317" s="82" t="s">
        <v>331</v>
      </c>
      <c r="C317" s="88">
        <v>1</v>
      </c>
      <c r="D317" s="19">
        <v>120.51899294525484</v>
      </c>
      <c r="E317" s="19">
        <v>233.74151598701491</v>
      </c>
      <c r="F317" s="19">
        <v>-113.22252304176007</v>
      </c>
      <c r="G317" s="19">
        <v>-1.3890643690395024</v>
      </c>
      <c r="H317" s="19">
        <v>8.1644511134312303</v>
      </c>
      <c r="I317" s="19">
        <v>217.64890014267206</v>
      </c>
      <c r="J317" s="19">
        <v>249.83413183135775</v>
      </c>
      <c r="K317" s="19">
        <v>81.917794286178193</v>
      </c>
      <c r="L317" s="19">
        <v>72.276700294175782</v>
      </c>
      <c r="M317" s="19">
        <v>395.20633167985403</v>
      </c>
    </row>
    <row r="318" spans="2:13" x14ac:dyDescent="0.2">
      <c r="B318" s="82" t="s">
        <v>332</v>
      </c>
      <c r="C318" s="88">
        <v>1</v>
      </c>
      <c r="D318" s="19">
        <v>199.31599103370235</v>
      </c>
      <c r="E318" s="19">
        <v>235.62459750848478</v>
      </c>
      <c r="F318" s="19">
        <v>-36.308606474782437</v>
      </c>
      <c r="G318" s="19">
        <v>-0.44545016476090388</v>
      </c>
      <c r="H318" s="19">
        <v>8.1835850689407881</v>
      </c>
      <c r="I318" s="19">
        <v>219.49426750659234</v>
      </c>
      <c r="J318" s="19">
        <v>251.75492751037723</v>
      </c>
      <c r="K318" s="19">
        <v>81.919703510874541</v>
      </c>
      <c r="L318" s="19">
        <v>74.1560186208917</v>
      </c>
      <c r="M318" s="19">
        <v>397.09317639607787</v>
      </c>
    </row>
    <row r="319" spans="2:13" x14ac:dyDescent="0.2">
      <c r="B319" s="82" t="s">
        <v>333</v>
      </c>
      <c r="C319" s="88">
        <v>1</v>
      </c>
      <c r="D319" s="19">
        <v>265.2078074172141</v>
      </c>
      <c r="E319" s="19">
        <v>249.78864589294409</v>
      </c>
      <c r="F319" s="19">
        <v>15.41916152427001</v>
      </c>
      <c r="G319" s="19">
        <v>0.18916914495827458</v>
      </c>
      <c r="H319" s="19">
        <v>8.7902433727977609</v>
      </c>
      <c r="I319" s="19">
        <v>232.46255650721622</v>
      </c>
      <c r="J319" s="19">
        <v>267.11473527867196</v>
      </c>
      <c r="K319" s="19">
        <v>81.982529463795004</v>
      </c>
      <c r="L319" s="19">
        <v>88.196233337740409</v>
      </c>
      <c r="M319" s="19">
        <v>411.38105844814777</v>
      </c>
    </row>
    <row r="320" spans="2:13" x14ac:dyDescent="0.2">
      <c r="B320" s="82" t="s">
        <v>334</v>
      </c>
      <c r="C320" s="88">
        <v>1</v>
      </c>
      <c r="D320" s="19">
        <v>292.62008799438132</v>
      </c>
      <c r="E320" s="19">
        <v>249.78864589294409</v>
      </c>
      <c r="F320" s="19">
        <v>42.831442101437233</v>
      </c>
      <c r="G320" s="19">
        <v>0.52547521905814631</v>
      </c>
      <c r="H320" s="19">
        <v>8.7902433727977609</v>
      </c>
      <c r="I320" s="19">
        <v>232.46255650721622</v>
      </c>
      <c r="J320" s="19">
        <v>267.11473527867196</v>
      </c>
      <c r="K320" s="19">
        <v>81.982529463795004</v>
      </c>
      <c r="L320" s="19">
        <v>88.196233337740409</v>
      </c>
      <c r="M320" s="19">
        <v>411.38105844814777</v>
      </c>
    </row>
    <row r="321" spans="2:13" x14ac:dyDescent="0.2">
      <c r="B321" s="82" t="s">
        <v>335</v>
      </c>
      <c r="C321" s="88">
        <v>1</v>
      </c>
      <c r="D321" s="19">
        <v>296.42927521325447</v>
      </c>
      <c r="E321" s="19">
        <v>249.78864589294409</v>
      </c>
      <c r="F321" s="19">
        <v>46.640629320310381</v>
      </c>
      <c r="G321" s="19">
        <v>0.5722080253813705</v>
      </c>
      <c r="H321" s="19">
        <v>8.7902433727977609</v>
      </c>
      <c r="I321" s="19">
        <v>232.46255650721622</v>
      </c>
      <c r="J321" s="19">
        <v>267.11473527867196</v>
      </c>
      <c r="K321" s="19">
        <v>81.982529463795004</v>
      </c>
      <c r="L321" s="19">
        <v>88.196233337740409</v>
      </c>
      <c r="M321" s="19">
        <v>411.38105844814777</v>
      </c>
    </row>
    <row r="322" spans="2:13" x14ac:dyDescent="0.2">
      <c r="B322" s="82" t="s">
        <v>336</v>
      </c>
      <c r="C322" s="88">
        <v>1</v>
      </c>
      <c r="D322" s="19">
        <v>349.29649762786892</v>
      </c>
      <c r="E322" s="19">
        <v>361.7849125055817</v>
      </c>
      <c r="F322" s="19">
        <v>-12.488414877712785</v>
      </c>
      <c r="G322" s="19">
        <v>-0.15321343904353235</v>
      </c>
      <c r="H322" s="19">
        <v>19.229369756094076</v>
      </c>
      <c r="I322" s="19">
        <v>323.88268783495158</v>
      </c>
      <c r="J322" s="19">
        <v>399.68713717621182</v>
      </c>
      <c r="K322" s="19">
        <v>83.747450229517952</v>
      </c>
      <c r="L322" s="19">
        <v>196.71373677525668</v>
      </c>
      <c r="M322" s="19">
        <v>526.85608823590678</v>
      </c>
    </row>
    <row r="323" spans="2:13" x14ac:dyDescent="0.2">
      <c r="B323" s="82" t="s">
        <v>337</v>
      </c>
      <c r="C323" s="88">
        <v>1</v>
      </c>
      <c r="D323" s="19">
        <v>284.12361474754738</v>
      </c>
      <c r="E323" s="19">
        <v>313.00450106364826</v>
      </c>
      <c r="F323" s="19">
        <v>-28.880886316100884</v>
      </c>
      <c r="G323" s="19">
        <v>-0.35432358377298923</v>
      </c>
      <c r="H323" s="19">
        <v>13.204079744501474</v>
      </c>
      <c r="I323" s="19">
        <v>286.97847923386848</v>
      </c>
      <c r="J323" s="19">
        <v>339.03052289342804</v>
      </c>
      <c r="K323" s="19">
        <v>82.572480165174611</v>
      </c>
      <c r="L323" s="19">
        <v>150.24926079688115</v>
      </c>
      <c r="M323" s="19">
        <v>475.75974133041541</v>
      </c>
    </row>
    <row r="324" spans="2:13" x14ac:dyDescent="0.2">
      <c r="B324" s="82" t="s">
        <v>338</v>
      </c>
      <c r="C324" s="88">
        <v>1</v>
      </c>
      <c r="D324" s="19">
        <v>302.02682443031557</v>
      </c>
      <c r="E324" s="19">
        <v>313.00450106364826</v>
      </c>
      <c r="F324" s="19">
        <v>-10.977676633332692</v>
      </c>
      <c r="G324" s="19">
        <v>-0.13467902901771373</v>
      </c>
      <c r="H324" s="19">
        <v>13.204079744501474</v>
      </c>
      <c r="I324" s="19">
        <v>286.97847923386848</v>
      </c>
      <c r="J324" s="19">
        <v>339.03052289342804</v>
      </c>
      <c r="K324" s="19">
        <v>82.572480165174611</v>
      </c>
      <c r="L324" s="19">
        <v>150.24926079688115</v>
      </c>
      <c r="M324" s="19">
        <v>475.75974133041541</v>
      </c>
    </row>
    <row r="325" spans="2:13" x14ac:dyDescent="0.2">
      <c r="B325" s="82" t="s">
        <v>339</v>
      </c>
      <c r="C325" s="88">
        <v>1</v>
      </c>
      <c r="D325" s="19">
        <v>262.65703595214245</v>
      </c>
      <c r="E325" s="19">
        <v>313.00450106364826</v>
      </c>
      <c r="F325" s="19">
        <v>-50.347465111505812</v>
      </c>
      <c r="G325" s="19">
        <v>-0.61768513877806464</v>
      </c>
      <c r="H325" s="19">
        <v>13.204079744501474</v>
      </c>
      <c r="I325" s="19">
        <v>286.97847923386848</v>
      </c>
      <c r="J325" s="19">
        <v>339.03052289342804</v>
      </c>
      <c r="K325" s="19">
        <v>82.572480165174611</v>
      </c>
      <c r="L325" s="19">
        <v>150.24926079688115</v>
      </c>
      <c r="M325" s="19">
        <v>475.75974133041541</v>
      </c>
    </row>
    <row r="326" spans="2:13" x14ac:dyDescent="0.2">
      <c r="B326" s="82" t="s">
        <v>340</v>
      </c>
      <c r="C326" s="88">
        <v>1</v>
      </c>
      <c r="D326" s="19">
        <v>377.139476472588</v>
      </c>
      <c r="E326" s="19">
        <v>252.92711513360129</v>
      </c>
      <c r="F326" s="19">
        <v>124.21236133898671</v>
      </c>
      <c r="G326" s="19">
        <v>1.5238926027695778</v>
      </c>
      <c r="H326" s="19">
        <v>9.0248607414705244</v>
      </c>
      <c r="I326" s="19">
        <v>235.13858104313999</v>
      </c>
      <c r="J326" s="19">
        <v>270.71564922406259</v>
      </c>
      <c r="K326" s="19">
        <v>82.008017108889646</v>
      </c>
      <c r="L326" s="19">
        <v>91.28446492303209</v>
      </c>
      <c r="M326" s="19">
        <v>414.56976534417049</v>
      </c>
    </row>
    <row r="327" spans="2:13" ht="16" thickBot="1" x14ac:dyDescent="0.25">
      <c r="B327" s="86" t="s">
        <v>341</v>
      </c>
      <c r="C327" s="89">
        <v>1</v>
      </c>
      <c r="D327" s="20">
        <v>327.86669151320319</v>
      </c>
      <c r="E327" s="20">
        <v>270.58441623211615</v>
      </c>
      <c r="F327" s="20">
        <v>57.282275281087038</v>
      </c>
      <c r="G327" s="20">
        <v>0.70276448035981998</v>
      </c>
      <c r="H327" s="20">
        <v>10.853488265691613</v>
      </c>
      <c r="I327" s="20">
        <v>249.19154917905419</v>
      </c>
      <c r="J327" s="20">
        <v>291.97728328517809</v>
      </c>
      <c r="K327" s="20">
        <v>82.229343705653548</v>
      </c>
      <c r="L327" s="20">
        <v>108.50551821402468</v>
      </c>
      <c r="M327" s="20">
        <v>432.66331425020763</v>
      </c>
    </row>
    <row r="346" spans="6:6" x14ac:dyDescent="0.2">
      <c r="F346" t="s">
        <v>79</v>
      </c>
    </row>
    <row r="365" spans="6:6" x14ac:dyDescent="0.2">
      <c r="F365"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6865" r:id="rId3" name="DD354255">
              <controlPr defaultSize="0" autoFill="0" autoPict="0" macro="[0]!GoToResultsNew1114202311091170">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C2F5-82E4-5346-94AE-F61FA47B453A}">
  <sheetPr codeName="XLSTAT_20231114_110833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102.382271946064+(A1-1)*7.1243264357456</f>
        <v>102.38227194606399</v>
      </c>
      <c r="D1">
        <f t="shared" ref="D1:D32" si="1">0+1*C1-160.66086773701*(1.00454545454545+(C1-278.382191825989)^2/924813.91841495)^0.5</f>
        <v>-61.305823736545292</v>
      </c>
      <c r="E1">
        <v>1</v>
      </c>
      <c r="G1">
        <f t="shared" ref="G1:G32" si="2">93.9853578049851+(E1-1)*7.24602084358731</f>
        <v>93.9853578049851</v>
      </c>
      <c r="H1">
        <f t="shared" ref="H1:H32" si="3">0+1*G1+160.66086773701*(1.00454545454545+(G1-278.382191825989)^2/924813.91841495)^0.5</f>
        <v>257.93125027092759</v>
      </c>
    </row>
    <row r="2" spans="1:8" x14ac:dyDescent="0.2">
      <c r="A2">
        <v>2</v>
      </c>
      <c r="C2">
        <f t="shared" si="0"/>
        <v>109.5065983818096</v>
      </c>
      <c r="D2">
        <f t="shared" si="1"/>
        <v>-53.971891601062254</v>
      </c>
      <c r="E2">
        <v>2</v>
      </c>
      <c r="G2">
        <f t="shared" si="2"/>
        <v>101.23137864857242</v>
      </c>
      <c r="H2">
        <f t="shared" si="3"/>
        <v>264.95412151818562</v>
      </c>
    </row>
    <row r="3" spans="1:8" x14ac:dyDescent="0.2">
      <c r="A3">
        <v>3</v>
      </c>
      <c r="C3">
        <f t="shared" si="0"/>
        <v>116.6309248175552</v>
      </c>
      <c r="D3">
        <f t="shared" si="1"/>
        <v>-46.646366765470404</v>
      </c>
      <c r="E3">
        <v>3</v>
      </c>
      <c r="G3">
        <f t="shared" si="2"/>
        <v>108.47739949215972</v>
      </c>
      <c r="H3">
        <f t="shared" si="3"/>
        <v>271.98565086998508</v>
      </c>
    </row>
    <row r="4" spans="1:8" x14ac:dyDescent="0.2">
      <c r="A4">
        <v>4</v>
      </c>
      <c r="C4">
        <f t="shared" si="0"/>
        <v>123.7552512533008</v>
      </c>
      <c r="D4">
        <f t="shared" si="1"/>
        <v>-39.329280346187119</v>
      </c>
      <c r="E4">
        <v>4</v>
      </c>
      <c r="G4">
        <f t="shared" si="2"/>
        <v>115.72342033574702</v>
      </c>
      <c r="H4">
        <f t="shared" si="3"/>
        <v>279.02587244259178</v>
      </c>
    </row>
    <row r="5" spans="1:8" x14ac:dyDescent="0.2">
      <c r="A5">
        <v>5</v>
      </c>
      <c r="C5">
        <f t="shared" si="0"/>
        <v>130.87957768904639</v>
      </c>
      <c r="D5">
        <f t="shared" si="1"/>
        <v>-32.020662298769281</v>
      </c>
      <c r="E5">
        <v>5</v>
      </c>
      <c r="G5">
        <f t="shared" si="2"/>
        <v>122.96944117933434</v>
      </c>
      <c r="H5">
        <f t="shared" si="3"/>
        <v>286.07481913840724</v>
      </c>
    </row>
    <row r="6" spans="1:8" x14ac:dyDescent="0.2">
      <c r="A6">
        <v>6</v>
      </c>
      <c r="C6">
        <f t="shared" si="0"/>
        <v>138.003904124792</v>
      </c>
      <c r="D6">
        <f t="shared" si="1"/>
        <v>-24.72054139547717</v>
      </c>
      <c r="E6">
        <v>6</v>
      </c>
      <c r="G6">
        <f t="shared" si="2"/>
        <v>130.21546202292166</v>
      </c>
      <c r="H6">
        <f t="shared" si="3"/>
        <v>293.13252262071546</v>
      </c>
    </row>
    <row r="7" spans="1:8" x14ac:dyDescent="0.2">
      <c r="A7">
        <v>7</v>
      </c>
      <c r="C7">
        <f t="shared" si="0"/>
        <v>145.12823056053759</v>
      </c>
      <c r="D7">
        <f t="shared" si="1"/>
        <v>-17.428945203553923</v>
      </c>
      <c r="E7">
        <v>7</v>
      </c>
      <c r="G7">
        <f t="shared" si="2"/>
        <v>137.46148286650896</v>
      </c>
      <c r="H7">
        <f t="shared" si="3"/>
        <v>300.19901328917439</v>
      </c>
    </row>
    <row r="8" spans="1:8" x14ac:dyDescent="0.2">
      <c r="A8">
        <v>8</v>
      </c>
      <c r="C8">
        <f t="shared" si="0"/>
        <v>152.2525569962832</v>
      </c>
      <c r="D8">
        <f t="shared" si="1"/>
        <v>-10.145900064256551</v>
      </c>
      <c r="E8">
        <v>8</v>
      </c>
      <c r="G8">
        <f t="shared" si="2"/>
        <v>144.70750371009626</v>
      </c>
      <c r="H8">
        <f t="shared" si="3"/>
        <v>307.27432025609443</v>
      </c>
    </row>
    <row r="9" spans="1:8" x14ac:dyDescent="0.2">
      <c r="A9">
        <v>9</v>
      </c>
      <c r="C9">
        <f t="shared" si="0"/>
        <v>159.37688343202879</v>
      </c>
      <c r="D9">
        <f t="shared" si="1"/>
        <v>-2.8714310726765575</v>
      </c>
      <c r="E9">
        <v>9</v>
      </c>
      <c r="G9">
        <f t="shared" si="2"/>
        <v>151.95352455368356</v>
      </c>
      <c r="H9">
        <f t="shared" si="3"/>
        <v>314.3584713235465</v>
      </c>
    </row>
    <row r="10" spans="1:8" x14ac:dyDescent="0.2">
      <c r="A10">
        <v>10</v>
      </c>
      <c r="C10">
        <f t="shared" si="0"/>
        <v>166.50120986777438</v>
      </c>
      <c r="D10">
        <f t="shared" si="1"/>
        <v>4.3944379416171842</v>
      </c>
      <c r="E10">
        <v>10</v>
      </c>
      <c r="G10">
        <f t="shared" si="2"/>
        <v>159.19954539727087</v>
      </c>
      <c r="H10">
        <f t="shared" si="3"/>
        <v>321.45149296133957</v>
      </c>
    </row>
    <row r="11" spans="1:8" x14ac:dyDescent="0.2">
      <c r="A11">
        <v>11</v>
      </c>
      <c r="C11">
        <f t="shared" si="0"/>
        <v>173.62553630351999</v>
      </c>
      <c r="D11">
        <f t="shared" si="1"/>
        <v>11.651684433077378</v>
      </c>
      <c r="E11">
        <v>11</v>
      </c>
      <c r="G11">
        <f t="shared" si="2"/>
        <v>166.4455662408582</v>
      </c>
      <c r="H11">
        <f t="shared" si="3"/>
        <v>328.55341028590783</v>
      </c>
    </row>
    <row r="12" spans="1:8" x14ac:dyDescent="0.2">
      <c r="A12">
        <v>12</v>
      </c>
      <c r="C12">
        <f t="shared" si="0"/>
        <v>180.74986273926561</v>
      </c>
      <c r="D12">
        <f t="shared" si="1"/>
        <v>18.900287157787602</v>
      </c>
      <c r="E12">
        <v>12</v>
      </c>
      <c r="G12">
        <f t="shared" si="2"/>
        <v>173.69158708444553</v>
      </c>
      <c r="H12">
        <f t="shared" si="3"/>
        <v>335.66424704014446</v>
      </c>
    </row>
    <row r="13" spans="1:8" x14ac:dyDescent="0.2">
      <c r="A13">
        <v>13</v>
      </c>
      <c r="C13">
        <f t="shared" si="0"/>
        <v>187.8741891750112</v>
      </c>
      <c r="D13">
        <f t="shared" si="1"/>
        <v>26.140226190149519</v>
      </c>
      <c r="E13">
        <v>13</v>
      </c>
      <c r="G13">
        <f t="shared" si="2"/>
        <v>180.93760792803283</v>
      </c>
      <c r="H13">
        <f t="shared" si="3"/>
        <v>342.784025574221</v>
      </c>
    </row>
    <row r="14" spans="1:8" x14ac:dyDescent="0.2">
      <c r="A14">
        <v>14</v>
      </c>
      <c r="C14">
        <f t="shared" si="0"/>
        <v>194.99851561075678</v>
      </c>
      <c r="D14">
        <f t="shared" si="1"/>
        <v>33.371482938619238</v>
      </c>
      <c r="E14">
        <v>14</v>
      </c>
      <c r="G14">
        <f t="shared" si="2"/>
        <v>188.18362877162014</v>
      </c>
      <c r="H14">
        <f t="shared" si="3"/>
        <v>349.91276682742551</v>
      </c>
    </row>
    <row r="15" spans="1:8" x14ac:dyDescent="0.2">
      <c r="A15">
        <v>15</v>
      </c>
      <c r="C15">
        <f t="shared" si="0"/>
        <v>202.1228420465024</v>
      </c>
      <c r="D15">
        <f t="shared" si="1"/>
        <v>40.594040160462924</v>
      </c>
      <c r="E15">
        <v>15</v>
      </c>
      <c r="G15">
        <f t="shared" si="2"/>
        <v>195.42964961520744</v>
      </c>
      <c r="H15">
        <f t="shared" si="3"/>
        <v>357.05049031105546</v>
      </c>
    </row>
    <row r="16" spans="1:8" x14ac:dyDescent="0.2">
      <c r="A16">
        <v>16</v>
      </c>
      <c r="C16">
        <f t="shared" si="0"/>
        <v>209.24716848224801</v>
      </c>
      <c r="D16">
        <f t="shared" si="1"/>
        <v>47.80788197550541</v>
      </c>
      <c r="E16">
        <v>16</v>
      </c>
      <c r="G16">
        <f t="shared" si="2"/>
        <v>202.67567045879474</v>
      </c>
      <c r="H16">
        <f t="shared" si="3"/>
        <v>364.19721409239526</v>
      </c>
    </row>
    <row r="17" spans="1:8" x14ac:dyDescent="0.2">
      <c r="A17">
        <v>17</v>
      </c>
      <c r="C17">
        <f t="shared" si="0"/>
        <v>216.3714949179936</v>
      </c>
      <c r="D17">
        <f t="shared" si="1"/>
        <v>55.012993878846601</v>
      </c>
      <c r="E17">
        <v>17</v>
      </c>
      <c r="G17">
        <f t="shared" si="2"/>
        <v>209.92169130238204</v>
      </c>
      <c r="H17">
        <f t="shared" si="3"/>
        <v>371.35295477981094</v>
      </c>
    </row>
    <row r="18" spans="1:8" x14ac:dyDescent="0.2">
      <c r="A18">
        <v>18</v>
      </c>
      <c r="C18">
        <f t="shared" si="0"/>
        <v>223.49582135373919</v>
      </c>
      <c r="D18">
        <f t="shared" si="1"/>
        <v>62.209362752521656</v>
      </c>
      <c r="E18">
        <v>18</v>
      </c>
      <c r="G18">
        <f t="shared" si="2"/>
        <v>217.16771214596935</v>
      </c>
      <c r="H18">
        <f t="shared" si="3"/>
        <v>378.51772750898863</v>
      </c>
    </row>
    <row r="19" spans="1:8" x14ac:dyDescent="0.2">
      <c r="A19">
        <v>19</v>
      </c>
      <c r="C19">
        <f t="shared" si="0"/>
        <v>230.6201477894848</v>
      </c>
      <c r="D19">
        <f t="shared" si="1"/>
        <v>69.396976876083897</v>
      </c>
      <c r="E19">
        <v>19</v>
      </c>
      <c r="G19">
        <f t="shared" si="2"/>
        <v>224.41373298955665</v>
      </c>
      <c r="H19">
        <f t="shared" si="3"/>
        <v>385.69154593034386</v>
      </c>
    </row>
    <row r="20" spans="1:8" x14ac:dyDescent="0.2">
      <c r="A20">
        <v>20</v>
      </c>
      <c r="C20">
        <f t="shared" si="0"/>
        <v>237.74447422523042</v>
      </c>
      <c r="D20">
        <f t="shared" si="1"/>
        <v>76.575825936089984</v>
      </c>
      <c r="E20">
        <v>20</v>
      </c>
      <c r="G20">
        <f t="shared" si="2"/>
        <v>231.65975383314401</v>
      </c>
      <c r="H20">
        <f t="shared" si="3"/>
        <v>392.87442219762653</v>
      </c>
    </row>
    <row r="21" spans="1:8" x14ac:dyDescent="0.2">
      <c r="A21">
        <v>21</v>
      </c>
      <c r="C21">
        <f t="shared" si="0"/>
        <v>244.86880066097598</v>
      </c>
      <c r="D21">
        <f t="shared" si="1"/>
        <v>83.745901034469824</v>
      </c>
      <c r="E21">
        <v>21</v>
      </c>
      <c r="G21">
        <f t="shared" si="2"/>
        <v>238.90577467673131</v>
      </c>
      <c r="H21">
        <f t="shared" si="3"/>
        <v>400.06636695774193</v>
      </c>
    </row>
    <row r="22" spans="1:8" x14ac:dyDescent="0.2">
      <c r="A22">
        <v>22</v>
      </c>
      <c r="C22">
        <f t="shared" si="0"/>
        <v>251.99312709672159</v>
      </c>
      <c r="D22">
        <f t="shared" si="1"/>
        <v>90.907194695765867</v>
      </c>
      <c r="E22">
        <v>22</v>
      </c>
      <c r="G22">
        <f t="shared" si="2"/>
        <v>246.15179552031861</v>
      </c>
      <c r="H22">
        <f t="shared" si="3"/>
        <v>407.26738934180975</v>
      </c>
    </row>
    <row r="23" spans="1:8" x14ac:dyDescent="0.2">
      <c r="A23">
        <v>23</v>
      </c>
      <c r="C23">
        <f t="shared" si="0"/>
        <v>259.11745353246721</v>
      </c>
      <c r="D23">
        <f t="shared" si="1"/>
        <v>98.0597008732272</v>
      </c>
      <c r="E23">
        <v>23</v>
      </c>
      <c r="G23">
        <f t="shared" si="2"/>
        <v>253.39781636390592</v>
      </c>
      <c r="H23">
        <f t="shared" si="3"/>
        <v>414.47749695747677</v>
      </c>
    </row>
    <row r="24" spans="1:8" x14ac:dyDescent="0.2">
      <c r="A24">
        <v>24</v>
      </c>
      <c r="C24">
        <f t="shared" si="0"/>
        <v>266.24177996821282</v>
      </c>
      <c r="D24">
        <f t="shared" si="1"/>
        <v>105.20341495374754</v>
      </c>
      <c r="E24">
        <v>24</v>
      </c>
      <c r="G24">
        <f t="shared" si="2"/>
        <v>260.64383720749322</v>
      </c>
      <c r="H24">
        <f t="shared" si="3"/>
        <v>421.69669588249917</v>
      </c>
    </row>
    <row r="25" spans="1:8" x14ac:dyDescent="0.2">
      <c r="A25">
        <v>25</v>
      </c>
      <c r="C25">
        <f t="shared" si="0"/>
        <v>273.36610640395838</v>
      </c>
      <c r="D25">
        <f t="shared" si="1"/>
        <v>112.33833376163767</v>
      </c>
      <c r="E25">
        <v>25</v>
      </c>
      <c r="G25">
        <f t="shared" si="2"/>
        <v>267.88985805108052</v>
      </c>
      <c r="H25">
        <f t="shared" si="3"/>
        <v>428.92499065960658</v>
      </c>
    </row>
    <row r="26" spans="1:8" x14ac:dyDescent="0.2">
      <c r="A26">
        <v>26</v>
      </c>
      <c r="C26">
        <f t="shared" si="0"/>
        <v>280.490432839704</v>
      </c>
      <c r="D26">
        <f t="shared" si="1"/>
        <v>119.4644555612249</v>
      </c>
      <c r="E26">
        <v>26</v>
      </c>
      <c r="G26">
        <f t="shared" si="2"/>
        <v>275.13587889466783</v>
      </c>
      <c r="H26">
        <f t="shared" si="3"/>
        <v>436.16238429265877</v>
      </c>
    </row>
    <row r="27" spans="1:8" x14ac:dyDescent="0.2">
      <c r="A27">
        <v>27</v>
      </c>
      <c r="C27">
        <f t="shared" si="0"/>
        <v>287.61475927544961</v>
      </c>
      <c r="D27">
        <f t="shared" si="1"/>
        <v>126.58178005827446</v>
      </c>
      <c r="E27">
        <v>27</v>
      </c>
      <c r="G27">
        <f t="shared" si="2"/>
        <v>282.38189973825513</v>
      </c>
      <c r="H27">
        <f t="shared" si="3"/>
        <v>443.4088782441018</v>
      </c>
    </row>
    <row r="28" spans="1:8" x14ac:dyDescent="0.2">
      <c r="A28">
        <v>28</v>
      </c>
      <c r="C28">
        <f t="shared" si="0"/>
        <v>294.73908571119523</v>
      </c>
      <c r="D28">
        <f t="shared" si="1"/>
        <v>133.69030840023075</v>
      </c>
      <c r="E28">
        <v>28</v>
      </c>
      <c r="G28">
        <f t="shared" si="2"/>
        <v>289.62792058184249</v>
      </c>
      <c r="H28">
        <f t="shared" si="3"/>
        <v>450.66447243372829</v>
      </c>
    </row>
    <row r="29" spans="1:8" x14ac:dyDescent="0.2">
      <c r="A29">
        <v>29</v>
      </c>
      <c r="C29">
        <f t="shared" si="0"/>
        <v>301.86341214694079</v>
      </c>
      <c r="D29">
        <f t="shared" si="1"/>
        <v>140.79004317527733</v>
      </c>
      <c r="E29">
        <v>29</v>
      </c>
      <c r="G29">
        <f t="shared" si="2"/>
        <v>296.87394142542979</v>
      </c>
      <c r="H29">
        <f t="shared" si="3"/>
        <v>457.9291652387459</v>
      </c>
    </row>
    <row r="30" spans="1:8" x14ac:dyDescent="0.2">
      <c r="A30">
        <v>30</v>
      </c>
      <c r="C30">
        <f t="shared" si="0"/>
        <v>308.9877385826864</v>
      </c>
      <c r="D30">
        <f t="shared" si="1"/>
        <v>147.88098841021778</v>
      </c>
      <c r="E30">
        <v>30</v>
      </c>
      <c r="G30">
        <f t="shared" si="2"/>
        <v>304.11996226901709</v>
      </c>
      <c r="H30">
        <f t="shared" si="3"/>
        <v>465.20295349515209</v>
      </c>
    </row>
    <row r="31" spans="1:8" x14ac:dyDescent="0.2">
      <c r="A31">
        <v>31</v>
      </c>
      <c r="C31">
        <f t="shared" si="0"/>
        <v>316.11206501843202</v>
      </c>
      <c r="D31">
        <f t="shared" si="1"/>
        <v>154.96314956718129</v>
      </c>
      <c r="E31">
        <v>31</v>
      </c>
      <c r="G31">
        <f t="shared" si="2"/>
        <v>311.3659831126044</v>
      </c>
      <c r="H31">
        <f t="shared" si="3"/>
        <v>472.48583250041372</v>
      </c>
    </row>
    <row r="32" spans="1:8" x14ac:dyDescent="0.2">
      <c r="A32">
        <v>32</v>
      </c>
      <c r="C32">
        <f t="shared" si="0"/>
        <v>323.23639145417764</v>
      </c>
      <c r="D32">
        <f t="shared" si="1"/>
        <v>162.03653353915936</v>
      </c>
      <c r="E32">
        <v>32</v>
      </c>
      <c r="G32">
        <f t="shared" si="2"/>
        <v>318.6120039561917</v>
      </c>
      <c r="H32">
        <f t="shared" si="3"/>
        <v>479.77779601744504</v>
      </c>
    </row>
    <row r="33" spans="1:8" x14ac:dyDescent="0.2">
      <c r="A33">
        <v>33</v>
      </c>
      <c r="C33">
        <f t="shared" ref="C33:C64" si="4">102.382271946064+(A33-1)*7.1243264357456</f>
        <v>330.36071788992319</v>
      </c>
      <c r="D33">
        <f t="shared" ref="D33:D64" si="5">0+1*C33-160.66086773701*(1.00454545454545+(C33-278.382191825989)^2/924813.91841495)^0.5</f>
        <v>169.1011486443825</v>
      </c>
      <c r="E33">
        <v>33</v>
      </c>
      <c r="G33">
        <f t="shared" ref="G33:G64" si="6">93.9853578049851+(E33-1)*7.24602084358731</f>
        <v>325.858024799779</v>
      </c>
      <c r="H33">
        <f t="shared" ref="H33:H64" si="7">0+1*G33+160.66086773701*(1.00454545454545+(G33-278.382191825989)^2/924813.91841495)^0.5</f>
        <v>487.07883627987758</v>
      </c>
    </row>
    <row r="34" spans="1:8" x14ac:dyDescent="0.2">
      <c r="A34">
        <v>34</v>
      </c>
      <c r="C34">
        <f t="shared" si="4"/>
        <v>337.48504432566881</v>
      </c>
      <c r="D34">
        <f t="shared" si="5"/>
        <v>176.15700461954654</v>
      </c>
      <c r="E34">
        <v>34</v>
      </c>
      <c r="G34">
        <f t="shared" si="6"/>
        <v>333.10404564336631</v>
      </c>
      <c r="H34">
        <f t="shared" si="7"/>
        <v>494.38894399861005</v>
      </c>
    </row>
    <row r="35" spans="1:8" x14ac:dyDescent="0.2">
      <c r="A35">
        <v>35</v>
      </c>
      <c r="C35">
        <f t="shared" si="4"/>
        <v>344.60937076141443</v>
      </c>
      <c r="D35">
        <f t="shared" si="5"/>
        <v>183.20411261190262</v>
      </c>
      <c r="E35">
        <v>35</v>
      </c>
      <c r="G35">
        <f t="shared" si="6"/>
        <v>340.35006648695361</v>
      </c>
      <c r="H35">
        <f t="shared" si="7"/>
        <v>501.70810836962727</v>
      </c>
    </row>
    <row r="36" spans="1:8" x14ac:dyDescent="0.2">
      <c r="A36">
        <v>36</v>
      </c>
      <c r="C36">
        <f t="shared" si="4"/>
        <v>351.73369719715998</v>
      </c>
      <c r="D36">
        <f t="shared" si="5"/>
        <v>190.24248517022494</v>
      </c>
      <c r="E36">
        <v>36</v>
      </c>
      <c r="G36">
        <f t="shared" si="6"/>
        <v>347.59608733054097</v>
      </c>
      <c r="H36">
        <f t="shared" si="7"/>
        <v>509.03631708307057</v>
      </c>
    </row>
    <row r="37" spans="1:8" x14ac:dyDescent="0.2">
      <c r="A37">
        <v>37</v>
      </c>
      <c r="C37">
        <f t="shared" si="4"/>
        <v>358.8580236329056</v>
      </c>
      <c r="D37">
        <f t="shared" si="5"/>
        <v>197.27213623467395</v>
      </c>
      <c r="E37">
        <v>37</v>
      </c>
      <c r="G37">
        <f t="shared" si="6"/>
        <v>354.84210817412821</v>
      </c>
      <c r="H37">
        <f t="shared" si="7"/>
        <v>516.37355633354377</v>
      </c>
    </row>
    <row r="38" spans="1:8" x14ac:dyDescent="0.2">
      <c r="A38">
        <v>38</v>
      </c>
      <c r="C38">
        <f t="shared" si="4"/>
        <v>365.98235006865121</v>
      </c>
      <c r="D38">
        <f t="shared" si="5"/>
        <v>204.29308112557305</v>
      </c>
      <c r="E38">
        <v>38</v>
      </c>
      <c r="G38">
        <f t="shared" si="6"/>
        <v>362.08812901771557</v>
      </c>
      <c r="H38">
        <f t="shared" si="7"/>
        <v>523.71981083163439</v>
      </c>
    </row>
    <row r="39" spans="1:8" x14ac:dyDescent="0.2">
      <c r="A39">
        <v>39</v>
      </c>
      <c r="C39">
        <f t="shared" si="4"/>
        <v>373.10667650439683</v>
      </c>
      <c r="D39">
        <f t="shared" si="5"/>
        <v>211.30533653112067</v>
      </c>
      <c r="E39">
        <v>39</v>
      </c>
      <c r="G39">
        <f t="shared" si="6"/>
        <v>369.33414986130288</v>
      </c>
      <c r="H39">
        <f t="shared" si="7"/>
        <v>531.07506381662631</v>
      </c>
    </row>
    <row r="40" spans="1:8" x14ac:dyDescent="0.2">
      <c r="A40">
        <v>40</v>
      </c>
      <c r="C40">
        <f t="shared" si="4"/>
        <v>380.23100294014245</v>
      </c>
      <c r="D40">
        <f t="shared" si="5"/>
        <v>218.30892049406012</v>
      </c>
      <c r="E40">
        <v>40</v>
      </c>
      <c r="G40">
        <f t="shared" si="6"/>
        <v>376.58017070489018</v>
      </c>
      <c r="H40">
        <f t="shared" si="7"/>
        <v>538.43929707038217</v>
      </c>
    </row>
    <row r="41" spans="1:8" x14ac:dyDescent="0.2">
      <c r="A41">
        <v>41</v>
      </c>
      <c r="C41">
        <f t="shared" si="4"/>
        <v>387.355329375888</v>
      </c>
      <c r="D41">
        <f t="shared" si="5"/>
        <v>225.3038523973315</v>
      </c>
      <c r="E41">
        <v>41</v>
      </c>
      <c r="G41">
        <f t="shared" si="6"/>
        <v>383.82619154847748</v>
      </c>
      <c r="H41">
        <f t="shared" si="7"/>
        <v>545.81249093236613</v>
      </c>
    </row>
    <row r="42" spans="1:8" x14ac:dyDescent="0.2">
      <c r="A42">
        <v>42</v>
      </c>
      <c r="C42">
        <f t="shared" si="4"/>
        <v>394.47965581163362</v>
      </c>
      <c r="D42">
        <f t="shared" si="5"/>
        <v>232.2901529487327</v>
      </c>
      <c r="E42">
        <v>42</v>
      </c>
      <c r="G42">
        <f t="shared" si="6"/>
        <v>391.07221239206478</v>
      </c>
      <c r="H42">
        <f t="shared" si="7"/>
        <v>553.19462431578006</v>
      </c>
    </row>
    <row r="43" spans="1:8" x14ac:dyDescent="0.2">
      <c r="A43">
        <v>43</v>
      </c>
      <c r="C43">
        <f t="shared" si="4"/>
        <v>401.60398224737924</v>
      </c>
      <c r="D43">
        <f t="shared" si="5"/>
        <v>239.26784416461646</v>
      </c>
      <c r="E43">
        <v>43</v>
      </c>
      <c r="G43">
        <f t="shared" si="6"/>
        <v>398.31823323565209</v>
      </c>
      <c r="H43">
        <f t="shared" si="7"/>
        <v>560.58567472478251</v>
      </c>
    </row>
    <row r="44" spans="1:8" x14ac:dyDescent="0.2">
      <c r="A44">
        <v>44</v>
      </c>
      <c r="C44">
        <f t="shared" si="4"/>
        <v>408.72830868312485</v>
      </c>
      <c r="D44">
        <f t="shared" si="5"/>
        <v>246.23694935265385</v>
      </c>
      <c r="E44">
        <v>44</v>
      </c>
      <c r="G44">
        <f t="shared" si="6"/>
        <v>405.56425407923939</v>
      </c>
      <c r="H44">
        <f t="shared" si="7"/>
        <v>567.98561827275739</v>
      </c>
    </row>
    <row r="45" spans="1:8" x14ac:dyDescent="0.2">
      <c r="A45">
        <v>45</v>
      </c>
      <c r="C45">
        <f t="shared" si="4"/>
        <v>415.85263511887041</v>
      </c>
      <c r="D45">
        <f t="shared" si="5"/>
        <v>253.19749309369422</v>
      </c>
      <c r="E45">
        <v>45</v>
      </c>
      <c r="G45">
        <f t="shared" si="6"/>
        <v>412.81027492282675</v>
      </c>
      <c r="H45">
        <f t="shared" si="7"/>
        <v>575.39442970159973</v>
      </c>
    </row>
    <row r="46" spans="1:8" x14ac:dyDescent="0.2">
      <c r="A46">
        <v>46</v>
      </c>
      <c r="C46">
        <f t="shared" si="4"/>
        <v>422.97696155461603</v>
      </c>
      <c r="D46">
        <f t="shared" si="5"/>
        <v>260.14950122275496</v>
      </c>
      <c r="E46">
        <v>46</v>
      </c>
      <c r="G46">
        <f t="shared" si="6"/>
        <v>420.05629576641405</v>
      </c>
      <c r="H46">
        <f t="shared" si="7"/>
        <v>582.81208240198077</v>
      </c>
    </row>
    <row r="47" spans="1:8" x14ac:dyDescent="0.2">
      <c r="A47">
        <v>47</v>
      </c>
      <c r="C47">
        <f t="shared" si="4"/>
        <v>430.10128799036164</v>
      </c>
      <c r="D47">
        <f t="shared" si="5"/>
        <v>267.09300080917285</v>
      </c>
      <c r="E47">
        <v>47</v>
      </c>
      <c r="G47">
        <f t="shared" si="6"/>
        <v>427.30231661000136</v>
      </c>
      <c r="H47">
        <f t="shared" si="7"/>
        <v>590.2385484345582</v>
      </c>
    </row>
    <row r="48" spans="1:8" x14ac:dyDescent="0.2">
      <c r="A48">
        <v>48</v>
      </c>
      <c r="C48">
        <f t="shared" si="4"/>
        <v>437.22561442610726</v>
      </c>
      <c r="D48">
        <f t="shared" si="5"/>
        <v>274.02802013595362</v>
      </c>
      <c r="E48">
        <v>48</v>
      </c>
      <c r="G48">
        <f t="shared" si="6"/>
        <v>434.54833745358866</v>
      </c>
      <c r="H48">
        <f t="shared" si="7"/>
        <v>597.6737985520906</v>
      </c>
    </row>
    <row r="49" spans="1:8" x14ac:dyDescent="0.2">
      <c r="A49">
        <v>49</v>
      </c>
      <c r="C49">
        <f t="shared" si="4"/>
        <v>444.34994086185282</v>
      </c>
      <c r="D49">
        <f t="shared" si="5"/>
        <v>280.95458867835339</v>
      </c>
      <c r="E49">
        <v>49</v>
      </c>
      <c r="G49">
        <f t="shared" si="6"/>
        <v>441.79435829717596</v>
      </c>
      <c r="H49">
        <f t="shared" si="7"/>
        <v>605.11780222241759</v>
      </c>
    </row>
    <row r="50" spans="1:8" x14ac:dyDescent="0.2">
      <c r="A50">
        <v>50</v>
      </c>
      <c r="C50">
        <f t="shared" si="4"/>
        <v>451.47426729759843</v>
      </c>
      <c r="D50">
        <f t="shared" si="5"/>
        <v>287.87273708173029</v>
      </c>
      <c r="E50">
        <v>50</v>
      </c>
      <c r="G50">
        <f t="shared" si="6"/>
        <v>449.04037914076326</v>
      </c>
      <c r="H50">
        <f t="shared" si="7"/>
        <v>612.5705276522649</v>
      </c>
    </row>
    <row r="51" spans="1:8" x14ac:dyDescent="0.2">
      <c r="A51">
        <v>51</v>
      </c>
      <c r="C51">
        <f t="shared" si="4"/>
        <v>458.59859373334405</v>
      </c>
      <c r="D51">
        <f t="shared" si="5"/>
        <v>294.78249713870235</v>
      </c>
      <c r="E51">
        <v>51</v>
      </c>
      <c r="G51">
        <f t="shared" si="6"/>
        <v>456.28639998435057</v>
      </c>
      <c r="H51">
        <f t="shared" si="7"/>
        <v>620.03194181183198</v>
      </c>
    </row>
    <row r="52" spans="1:8" x14ac:dyDescent="0.2">
      <c r="A52">
        <v>52</v>
      </c>
      <c r="C52">
        <f t="shared" si="4"/>
        <v>465.7229201690896</v>
      </c>
      <c r="D52">
        <f t="shared" si="5"/>
        <v>301.68390176565032</v>
      </c>
      <c r="E52">
        <v>52</v>
      </c>
      <c r="G52">
        <f t="shared" si="6"/>
        <v>463.53242082793787</v>
      </c>
      <c r="H52">
        <f t="shared" si="7"/>
        <v>627.50201046012148</v>
      </c>
    </row>
    <row r="53" spans="1:8" x14ac:dyDescent="0.2">
      <c r="A53">
        <v>53</v>
      </c>
      <c r="C53">
        <f t="shared" si="4"/>
        <v>472.84724660483522</v>
      </c>
      <c r="D53">
        <f t="shared" si="5"/>
        <v>308.57698497860423</v>
      </c>
      <c r="E53">
        <v>53</v>
      </c>
      <c r="G53">
        <f t="shared" si="6"/>
        <v>470.77844167152517</v>
      </c>
      <c r="H53">
        <f t="shared" si="7"/>
        <v>634.98069817096393</v>
      </c>
    </row>
    <row r="54" spans="1:8" x14ac:dyDescent="0.2">
      <c r="A54">
        <v>54</v>
      </c>
      <c r="C54">
        <f t="shared" si="4"/>
        <v>479.97157304058084</v>
      </c>
      <c r="D54">
        <f t="shared" si="5"/>
        <v>315.46178186855241</v>
      </c>
      <c r="E54">
        <v>54</v>
      </c>
      <c r="G54">
        <f t="shared" si="6"/>
        <v>478.02446251511253</v>
      </c>
      <c r="H54">
        <f t="shared" si="7"/>
        <v>642.46796835969656</v>
      </c>
    </row>
    <row r="55" spans="1:8" x14ac:dyDescent="0.2">
      <c r="A55">
        <v>55</v>
      </c>
      <c r="C55">
        <f t="shared" si="4"/>
        <v>487.09589947632645</v>
      </c>
      <c r="D55">
        <f t="shared" si="5"/>
        <v>322.33832857621269</v>
      </c>
      <c r="E55">
        <v>55</v>
      </c>
      <c r="G55">
        <f t="shared" si="6"/>
        <v>485.27048335869983</v>
      </c>
      <c r="H55">
        <f t="shared" si="7"/>
        <v>649.96378331045128</v>
      </c>
    </row>
    <row r="56" spans="1:8" x14ac:dyDescent="0.2">
      <c r="A56">
        <v>56</v>
      </c>
      <c r="C56">
        <f t="shared" si="4"/>
        <v>494.22022591207201</v>
      </c>
      <c r="D56">
        <f t="shared" si="5"/>
        <v>329.20666226630624</v>
      </c>
      <c r="E56">
        <v>56</v>
      </c>
      <c r="G56">
        <f t="shared" si="6"/>
        <v>492.51650420228714</v>
      </c>
      <c r="H56">
        <f t="shared" si="7"/>
        <v>657.4681042040055</v>
      </c>
    </row>
    <row r="57" spans="1:8" x14ac:dyDescent="0.2">
      <c r="A57">
        <v>57</v>
      </c>
      <c r="C57">
        <f t="shared" si="4"/>
        <v>501.34455234781763</v>
      </c>
      <c r="D57">
        <f t="shared" si="5"/>
        <v>336.06682110137319</v>
      </c>
      <c r="E57">
        <v>57</v>
      </c>
      <c r="G57">
        <f t="shared" si="6"/>
        <v>499.76252504587444</v>
      </c>
      <c r="H57">
        <f t="shared" si="7"/>
        <v>664.98089114615323</v>
      </c>
    </row>
    <row r="58" spans="1:8" x14ac:dyDescent="0.2">
      <c r="A58">
        <v>58</v>
      </c>
      <c r="C58">
        <f t="shared" si="4"/>
        <v>508.46887878356324</v>
      </c>
      <c r="D58">
        <f t="shared" si="5"/>
        <v>342.91884421517</v>
      </c>
      <c r="E58">
        <v>58</v>
      </c>
      <c r="G58">
        <f t="shared" si="6"/>
        <v>507.00854588946174</v>
      </c>
      <c r="H58">
        <f t="shared" si="7"/>
        <v>672.50210319654889</v>
      </c>
    </row>
    <row r="59" spans="1:8" x14ac:dyDescent="0.2">
      <c r="A59">
        <v>59</v>
      </c>
      <c r="C59">
        <f t="shared" si="4"/>
        <v>515.59320521930886</v>
      </c>
      <c r="D59">
        <f t="shared" si="5"/>
        <v>349.76277168568981</v>
      </c>
      <c r="E59">
        <v>59</v>
      </c>
      <c r="G59">
        <f t="shared" si="6"/>
        <v>514.25456673304905</v>
      </c>
      <c r="H59">
        <f t="shared" si="7"/>
        <v>680.03169839798045</v>
      </c>
    </row>
    <row r="60" spans="1:8" x14ac:dyDescent="0.2">
      <c r="A60">
        <v>60</v>
      </c>
      <c r="C60">
        <f t="shared" si="4"/>
        <v>522.71753165505436</v>
      </c>
      <c r="D60">
        <f t="shared" si="5"/>
        <v>356.59864450784454</v>
      </c>
      <c r="E60">
        <v>60</v>
      </c>
      <c r="G60">
        <f t="shared" si="6"/>
        <v>521.50058757663635</v>
      </c>
      <c r="H60">
        <f t="shared" si="7"/>
        <v>687.56963380602679</v>
      </c>
    </row>
    <row r="61" spans="1:8" x14ac:dyDescent="0.2">
      <c r="A61">
        <v>61</v>
      </c>
      <c r="C61">
        <f t="shared" si="4"/>
        <v>529.84185809079997</v>
      </c>
      <c r="D61">
        <f t="shared" si="5"/>
        <v>363.42650456584903</v>
      </c>
      <c r="E61">
        <v>61</v>
      </c>
      <c r="G61">
        <f t="shared" si="6"/>
        <v>528.74660842022377</v>
      </c>
      <c r="H61">
        <f t="shared" si="7"/>
        <v>695.11586551905305</v>
      </c>
    </row>
    <row r="62" spans="1:8" x14ac:dyDescent="0.2">
      <c r="A62">
        <v>62</v>
      </c>
      <c r="C62">
        <f t="shared" si="4"/>
        <v>536.96618452654559</v>
      </c>
      <c r="D62">
        <f t="shared" si="5"/>
        <v>370.24639460534598</v>
      </c>
      <c r="E62">
        <v>62</v>
      </c>
      <c r="G62">
        <f t="shared" si="6"/>
        <v>535.99262926381107</v>
      </c>
      <c r="H62">
        <f t="shared" si="7"/>
        <v>702.67034870850114</v>
      </c>
    </row>
    <row r="63" spans="1:8" x14ac:dyDescent="0.2">
      <c r="A63">
        <v>63</v>
      </c>
      <c r="C63">
        <f t="shared" si="4"/>
        <v>544.09051096229121</v>
      </c>
      <c r="D63">
        <f t="shared" si="5"/>
        <v>377.05835820531149</v>
      </c>
      <c r="E63">
        <v>63</v>
      </c>
      <c r="G63">
        <f t="shared" si="6"/>
        <v>543.23865010739837</v>
      </c>
      <c r="H63">
        <f t="shared" si="7"/>
        <v>710.23303764943171</v>
      </c>
    </row>
    <row r="64" spans="1:8" x14ac:dyDescent="0.2">
      <c r="A64">
        <v>64</v>
      </c>
      <c r="C64">
        <f t="shared" si="4"/>
        <v>551.21483739803682</v>
      </c>
      <c r="D64">
        <f t="shared" si="5"/>
        <v>383.86243974977879</v>
      </c>
      <c r="E64">
        <v>64</v>
      </c>
      <c r="G64">
        <f t="shared" si="6"/>
        <v>550.48467095098567</v>
      </c>
      <c r="H64">
        <f t="shared" si="7"/>
        <v>717.80388575127188</v>
      </c>
    </row>
    <row r="65" spans="1:8" x14ac:dyDescent="0.2">
      <c r="A65">
        <v>65</v>
      </c>
      <c r="C65">
        <f t="shared" ref="C65:C70" si="8">102.382271946064+(A65-1)*7.1243264357456</f>
        <v>558.33916383378244</v>
      </c>
      <c r="D65">
        <f t="shared" ref="D65:D96" si="9">0+1*C65-160.66086773701*(1.00454545454545+(C65-278.382191825989)^2/924813.91841495)^0.5</f>
        <v>390.65868439941931</v>
      </c>
      <c r="E65">
        <v>65</v>
      </c>
      <c r="G65">
        <f t="shared" ref="G65:G70" si="10">93.9853578049851+(E65-1)*7.24602084358731</f>
        <v>557.73069179457298</v>
      </c>
      <c r="H65">
        <f t="shared" ref="H65:H96" si="11">0+1*G65+160.66086773701*(1.00454545454545+(G65-278.382191825989)^2/924813.91841495)^0.5</f>
        <v>725.38284558872897</v>
      </c>
    </row>
    <row r="66" spans="1:8" x14ac:dyDescent="0.2">
      <c r="A66">
        <v>66</v>
      </c>
      <c r="C66">
        <f t="shared" si="8"/>
        <v>565.46349026952805</v>
      </c>
      <c r="D66">
        <f t="shared" si="9"/>
        <v>397.44713806301615</v>
      </c>
      <c r="E66">
        <v>66</v>
      </c>
      <c r="G66">
        <f t="shared" si="10"/>
        <v>564.97671263816028</v>
      </c>
      <c r="H66">
        <f t="shared" si="11"/>
        <v>732.96986893282576</v>
      </c>
    </row>
    <row r="67" spans="1:8" x14ac:dyDescent="0.2">
      <c r="A67">
        <v>67</v>
      </c>
      <c r="C67">
        <f t="shared" si="8"/>
        <v>572.58781670527355</v>
      </c>
      <c r="D67">
        <f t="shared" si="9"/>
        <v>404.22784736886933</v>
      </c>
      <c r="E67">
        <v>67</v>
      </c>
      <c r="G67">
        <f t="shared" si="10"/>
        <v>572.22273348174758</v>
      </c>
      <c r="H67">
        <f t="shared" si="11"/>
        <v>740.56490678201703</v>
      </c>
    </row>
    <row r="68" spans="1:8" x14ac:dyDescent="0.2">
      <c r="A68">
        <v>68</v>
      </c>
      <c r="C68">
        <f t="shared" si="8"/>
        <v>579.71214314101917</v>
      </c>
      <c r="D68">
        <f t="shared" si="9"/>
        <v>411.00085963616618</v>
      </c>
      <c r="E68">
        <v>68</v>
      </c>
      <c r="G68">
        <f t="shared" si="10"/>
        <v>579.46875432533488</v>
      </c>
      <c r="H68">
        <f t="shared" si="11"/>
        <v>748.16790939334805</v>
      </c>
    </row>
    <row r="69" spans="1:8" x14ac:dyDescent="0.2">
      <c r="A69">
        <v>69</v>
      </c>
      <c r="C69">
        <f t="shared" si="8"/>
        <v>586.83646957676478</v>
      </c>
      <c r="D69">
        <f t="shared" si="9"/>
        <v>417.766222846353</v>
      </c>
      <c r="E69">
        <v>69</v>
      </c>
      <c r="G69">
        <f t="shared" si="10"/>
        <v>586.71477516892219</v>
      </c>
      <c r="H69">
        <f t="shared" si="11"/>
        <v>755.77882631361319</v>
      </c>
    </row>
    <row r="70" spans="1:8" x14ac:dyDescent="0.2">
      <c r="A70">
        <v>70</v>
      </c>
      <c r="C70">
        <f t="shared" si="8"/>
        <v>593.9607960125104</v>
      </c>
      <c r="D70">
        <f t="shared" si="9"/>
        <v>424.52398561454129</v>
      </c>
      <c r="E70">
        <v>70</v>
      </c>
      <c r="G70">
        <f t="shared" si="10"/>
        <v>593.96079601250949</v>
      </c>
      <c r="H70">
        <f t="shared" si="11"/>
        <v>763.3976064104786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8567-8FE5-4B48-A15C-B251690D3687}">
  <sheetPr codeName="XLSTAT_20231112_154752_1">
    <tabColor rgb="FF007800"/>
  </sheetPr>
  <dimension ref="B1:M361"/>
  <sheetViews>
    <sheetView zoomScaleNormal="100" workbookViewId="0">
      <selection activeCell="N77" sqref="N77"/>
    </sheetView>
  </sheetViews>
  <sheetFormatPr baseColWidth="10" defaultRowHeight="15" x14ac:dyDescent="0.2"/>
  <cols>
    <col min="1" max="1" width="5.83203125" customWidth="1"/>
    <col min="4" max="4" width="11.6640625" bestFit="1" customWidth="1"/>
  </cols>
  <sheetData>
    <row r="1" spans="2:9" x14ac:dyDescent="0.2">
      <c r="B1" t="s">
        <v>342</v>
      </c>
    </row>
    <row r="2" spans="2:9" x14ac:dyDescent="0.2">
      <c r="B2" t="s">
        <v>229</v>
      </c>
    </row>
    <row r="3" spans="2:9" x14ac:dyDescent="0.2">
      <c r="B3" t="s">
        <v>230</v>
      </c>
    </row>
    <row r="4" spans="2:9" x14ac:dyDescent="0.2">
      <c r="B4" t="s">
        <v>34</v>
      </c>
    </row>
    <row r="5" spans="2:9" x14ac:dyDescent="0.2">
      <c r="B5" t="s">
        <v>35</v>
      </c>
    </row>
    <row r="6" spans="2:9" ht="38" customHeight="1" x14ac:dyDescent="0.2"/>
    <row r="7" spans="2:9" ht="21" customHeight="1" x14ac:dyDescent="0.2">
      <c r="B7" s="41"/>
    </row>
    <row r="10" spans="2:9" x14ac:dyDescent="0.2">
      <c r="B10" t="s">
        <v>36</v>
      </c>
    </row>
    <row r="11" spans="2:9" ht="16" thickBot="1" x14ac:dyDescent="0.25"/>
    <row r="12" spans="2:9" ht="30" customHeight="1" x14ac:dyDescent="0.2">
      <c r="B12" s="12" t="s">
        <v>37</v>
      </c>
      <c r="C12" s="13" t="s">
        <v>38</v>
      </c>
      <c r="D12" s="13" t="s">
        <v>39</v>
      </c>
      <c r="E12" s="13" t="s">
        <v>40</v>
      </c>
      <c r="F12" s="13" t="s">
        <v>41</v>
      </c>
      <c r="G12" s="13" t="s">
        <v>42</v>
      </c>
      <c r="H12" s="13" t="s">
        <v>43</v>
      </c>
      <c r="I12" s="13" t="s">
        <v>44</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s="5">
        <v>220</v>
      </c>
      <c r="D14" s="5">
        <v>0</v>
      </c>
      <c r="E14" s="5">
        <v>220</v>
      </c>
      <c r="F14" s="19">
        <v>3.0049999999999999</v>
      </c>
      <c r="G14" s="19">
        <v>6.2515384620000001</v>
      </c>
      <c r="H14" s="19">
        <v>4.2819533768863662</v>
      </c>
      <c r="I14" s="19">
        <v>0.53173413358089783</v>
      </c>
    </row>
    <row r="15" spans="2:9" x14ac:dyDescent="0.2">
      <c r="B15" s="11" t="s">
        <v>5</v>
      </c>
      <c r="C15" s="5">
        <v>220</v>
      </c>
      <c r="D15" s="5">
        <v>0</v>
      </c>
      <c r="E15" s="5">
        <v>220</v>
      </c>
      <c r="F15" s="19">
        <v>0</v>
      </c>
      <c r="G15" s="19">
        <v>1</v>
      </c>
      <c r="H15" s="19">
        <v>9.9999999999999992E-2</v>
      </c>
      <c r="I15" s="19">
        <v>0.30068415140161547</v>
      </c>
    </row>
    <row r="16" spans="2:9" ht="16" thickBot="1" x14ac:dyDescent="0.25">
      <c r="B16" s="15" t="s">
        <v>6</v>
      </c>
      <c r="C16" s="17">
        <v>220</v>
      </c>
      <c r="D16" s="17">
        <v>0</v>
      </c>
      <c r="E16" s="17">
        <v>220</v>
      </c>
      <c r="F16" s="20">
        <v>0</v>
      </c>
      <c r="G16" s="20">
        <v>1</v>
      </c>
      <c r="H16" s="20">
        <v>0.25454545454545469</v>
      </c>
      <c r="I16" s="20">
        <v>0.43659880199811024</v>
      </c>
    </row>
    <row r="19" spans="2:6" x14ac:dyDescent="0.2">
      <c r="B19" s="10" t="s">
        <v>45</v>
      </c>
    </row>
    <row r="20" spans="2:6" ht="16" thickBot="1" x14ac:dyDescent="0.25"/>
    <row r="21" spans="2:6" ht="32" x14ac:dyDescent="0.2">
      <c r="B21" s="12"/>
      <c r="C21" s="13" t="s">
        <v>4</v>
      </c>
      <c r="D21" s="13" t="s">
        <v>5</v>
      </c>
      <c r="E21" s="13" t="s">
        <v>6</v>
      </c>
      <c r="F21" s="21" t="s">
        <v>3</v>
      </c>
    </row>
    <row r="22" spans="2:6" x14ac:dyDescent="0.2">
      <c r="B22" s="22" t="s">
        <v>4</v>
      </c>
      <c r="C22" s="28">
        <v>1</v>
      </c>
      <c r="D22" s="24">
        <v>-3.4677285995991354E-2</v>
      </c>
      <c r="E22" s="24">
        <v>-4.0070634528918347E-2</v>
      </c>
      <c r="F22" s="25">
        <v>-0.27838467187404453</v>
      </c>
    </row>
    <row r="23" spans="2:6" x14ac:dyDescent="0.2">
      <c r="B23" s="11" t="s">
        <v>5</v>
      </c>
      <c r="C23" s="19">
        <v>-3.4677285995991354E-2</v>
      </c>
      <c r="D23" s="29">
        <v>1</v>
      </c>
      <c r="E23" s="19">
        <v>-2.0869596778242006E-2</v>
      </c>
      <c r="F23" s="26">
        <v>0.39620374657492829</v>
      </c>
    </row>
    <row r="24" spans="2:6" x14ac:dyDescent="0.2">
      <c r="B24" s="11" t="s">
        <v>6</v>
      </c>
      <c r="C24" s="19">
        <v>-4.0070634528918347E-2</v>
      </c>
      <c r="D24" s="19">
        <v>-2.0869596778242006E-2</v>
      </c>
      <c r="E24" s="29">
        <v>1</v>
      </c>
      <c r="F24" s="26">
        <v>0.37208725522289637</v>
      </c>
    </row>
    <row r="25" spans="2:6" ht="16" thickBot="1" x14ac:dyDescent="0.25">
      <c r="B25" s="23" t="s">
        <v>3</v>
      </c>
      <c r="C25" s="27">
        <v>-0.27838467187404453</v>
      </c>
      <c r="D25" s="27">
        <v>0.39620374657492829</v>
      </c>
      <c r="E25" s="27">
        <v>0.37208725522289637</v>
      </c>
      <c r="F25" s="30">
        <v>1</v>
      </c>
    </row>
    <row r="28" spans="2:6" x14ac:dyDescent="0.2">
      <c r="B28" s="10" t="s">
        <v>201</v>
      </c>
    </row>
    <row r="30" spans="2:6" x14ac:dyDescent="0.2">
      <c r="B30" t="s">
        <v>202</v>
      </c>
    </row>
    <row r="31" spans="2:6" ht="16" thickBot="1" x14ac:dyDescent="0.25"/>
    <row r="32" spans="2:6" x14ac:dyDescent="0.2">
      <c r="B32" s="31" t="s">
        <v>38</v>
      </c>
      <c r="C32" s="32">
        <v>220</v>
      </c>
    </row>
    <row r="33" spans="2:3" x14ac:dyDescent="0.2">
      <c r="B33" s="11" t="s">
        <v>46</v>
      </c>
      <c r="C33" s="5">
        <v>220</v>
      </c>
    </row>
    <row r="34" spans="2:3" x14ac:dyDescent="0.2">
      <c r="B34" s="11" t="s">
        <v>47</v>
      </c>
      <c r="C34" s="5">
        <v>216</v>
      </c>
    </row>
    <row r="35" spans="2:3" x14ac:dyDescent="0.2">
      <c r="B35" s="11" t="s">
        <v>48</v>
      </c>
      <c r="C35" s="19">
        <v>0.36395140938628256</v>
      </c>
    </row>
    <row r="36" spans="2:3" x14ac:dyDescent="0.2">
      <c r="B36" s="11" t="s">
        <v>49</v>
      </c>
      <c r="C36" s="19">
        <v>0.35511740118331425</v>
      </c>
    </row>
    <row r="37" spans="2:3" x14ac:dyDescent="0.2">
      <c r="B37" s="11" t="s">
        <v>50</v>
      </c>
      <c r="C37" s="19">
        <v>6929.5293441318672</v>
      </c>
    </row>
    <row r="38" spans="2:3" x14ac:dyDescent="0.2">
      <c r="B38" s="11" t="s">
        <v>51</v>
      </c>
      <c r="C38" s="19">
        <v>83.24379462837976</v>
      </c>
    </row>
    <row r="39" spans="2:3" x14ac:dyDescent="0.2">
      <c r="B39" s="11" t="s">
        <v>52</v>
      </c>
      <c r="C39" s="19">
        <v>20.258063279362986</v>
      </c>
    </row>
    <row r="40" spans="2:3" x14ac:dyDescent="0.2">
      <c r="B40" s="11" t="s">
        <v>53</v>
      </c>
      <c r="C40" s="19">
        <v>1.3650730090081893</v>
      </c>
    </row>
    <row r="41" spans="2:3" x14ac:dyDescent="0.2">
      <c r="B41" s="11" t="s">
        <v>54</v>
      </c>
      <c r="C41" s="19">
        <v>4</v>
      </c>
    </row>
    <row r="42" spans="2:3" x14ac:dyDescent="0.2">
      <c r="B42" s="11" t="s">
        <v>55</v>
      </c>
      <c r="C42" s="19">
        <v>1949.5435678099316</v>
      </c>
    </row>
    <row r="43" spans="2:3" x14ac:dyDescent="0.2">
      <c r="B43" s="11" t="s">
        <v>56</v>
      </c>
      <c r="C43" s="19">
        <v>1949.7296143215594</v>
      </c>
    </row>
    <row r="44" spans="2:3" x14ac:dyDescent="0.2">
      <c r="B44" s="11" t="s">
        <v>57</v>
      </c>
      <c r="C44" s="19">
        <v>1963.1180779953411</v>
      </c>
    </row>
    <row r="45" spans="2:3" ht="16" thickBot="1" x14ac:dyDescent="0.25">
      <c r="B45" s="15" t="s">
        <v>58</v>
      </c>
      <c r="C45" s="20">
        <v>0.6596059458216329</v>
      </c>
    </row>
    <row r="48" spans="2:3" x14ac:dyDescent="0.2">
      <c r="B48" t="s">
        <v>203</v>
      </c>
    </row>
    <row r="49" spans="2:9" ht="16" thickBot="1" x14ac:dyDescent="0.25"/>
    <row r="50" spans="2:9" ht="30" customHeight="1" x14ac:dyDescent="0.2">
      <c r="B50" s="12" t="s">
        <v>59</v>
      </c>
      <c r="C50" s="13" t="s">
        <v>47</v>
      </c>
      <c r="D50" s="13" t="s">
        <v>60</v>
      </c>
      <c r="E50" s="13" t="s">
        <v>61</v>
      </c>
      <c r="F50" s="13" t="s">
        <v>62</v>
      </c>
      <c r="G50" s="13" t="s">
        <v>63</v>
      </c>
      <c r="H50" s="13" t="s">
        <v>64</v>
      </c>
    </row>
    <row r="51" spans="2:9" x14ac:dyDescent="0.2">
      <c r="B51" s="22" t="s">
        <v>65</v>
      </c>
      <c r="C51" s="24">
        <v>3</v>
      </c>
      <c r="D51" s="24">
        <v>856466.93320920155</v>
      </c>
      <c r="E51" s="24">
        <v>285488.9777364005</v>
      </c>
      <c r="F51" s="24">
        <v>41.19889873590926</v>
      </c>
      <c r="G51" s="33">
        <v>4.2813887172459696E-21</v>
      </c>
      <c r="H51" s="36" t="s">
        <v>68</v>
      </c>
    </row>
    <row r="52" spans="2:9" x14ac:dyDescent="0.2">
      <c r="B52" s="11" t="s">
        <v>66</v>
      </c>
      <c r="C52" s="19">
        <v>216</v>
      </c>
      <c r="D52" s="19">
        <v>1496778.3383324833</v>
      </c>
      <c r="E52" s="19">
        <v>6929.5293441318672</v>
      </c>
      <c r="F52" s="19"/>
      <c r="G52" s="34"/>
      <c r="H52" s="37" t="s">
        <v>69</v>
      </c>
    </row>
    <row r="53" spans="2:9" ht="16" thickBot="1" x14ac:dyDescent="0.25">
      <c r="B53" s="15" t="s">
        <v>67</v>
      </c>
      <c r="C53" s="20">
        <v>219</v>
      </c>
      <c r="D53" s="20">
        <v>2353245.2715416849</v>
      </c>
      <c r="E53" s="20"/>
      <c r="F53" s="20"/>
      <c r="G53" s="35"/>
      <c r="H53" s="38" t="s">
        <v>69</v>
      </c>
    </row>
    <row r="54" spans="2:9" x14ac:dyDescent="0.2">
      <c r="B54" s="39" t="s">
        <v>70</v>
      </c>
    </row>
    <row r="55" spans="2:9" x14ac:dyDescent="0.2">
      <c r="B55" s="39" t="s">
        <v>71</v>
      </c>
    </row>
    <row r="58" spans="2:9" x14ac:dyDescent="0.2">
      <c r="B58" t="s">
        <v>204</v>
      </c>
    </row>
    <row r="59" spans="2:9" ht="16" thickBot="1" x14ac:dyDescent="0.25"/>
    <row r="60" spans="2:9" ht="30" customHeight="1" x14ac:dyDescent="0.2">
      <c r="B60" s="12" t="s">
        <v>59</v>
      </c>
      <c r="C60" s="13" t="s">
        <v>72</v>
      </c>
      <c r="D60" s="13" t="s">
        <v>73</v>
      </c>
      <c r="E60" s="13" t="s">
        <v>74</v>
      </c>
      <c r="F60" s="13" t="s">
        <v>75</v>
      </c>
      <c r="G60" s="13" t="s">
        <v>76</v>
      </c>
      <c r="H60" s="13" t="s">
        <v>77</v>
      </c>
      <c r="I60" s="13" t="s">
        <v>64</v>
      </c>
    </row>
    <row r="61" spans="2:9" x14ac:dyDescent="0.2">
      <c r="B61" s="22" t="s">
        <v>78</v>
      </c>
      <c r="C61" s="24">
        <v>450.92854132483478</v>
      </c>
      <c r="D61" s="24">
        <v>46.065684486478453</v>
      </c>
      <c r="E61" s="24">
        <v>9.7888166940663766</v>
      </c>
      <c r="F61" s="33">
        <v>5.8248948720964184E-19</v>
      </c>
      <c r="G61" s="24">
        <v>360.13273299898515</v>
      </c>
      <c r="H61" s="24">
        <v>541.72434965068442</v>
      </c>
      <c r="I61" s="36" t="s">
        <v>68</v>
      </c>
    </row>
    <row r="62" spans="2:9" x14ac:dyDescent="0.2">
      <c r="B62" s="11" t="s">
        <v>4</v>
      </c>
      <c r="C62" s="19">
        <v>-48.705348402357835</v>
      </c>
      <c r="D62" s="19">
        <v>10.593971931538498</v>
      </c>
      <c r="E62" s="19">
        <v>-4.5974586979375411</v>
      </c>
      <c r="F62" s="34">
        <v>7.2767230119286097E-6</v>
      </c>
      <c r="G62" s="19">
        <v>-69.586146237625883</v>
      </c>
      <c r="H62" s="19">
        <v>-27.824550567089787</v>
      </c>
      <c r="I62" s="37" t="s">
        <v>68</v>
      </c>
    </row>
    <row r="63" spans="2:9" x14ac:dyDescent="0.2">
      <c r="B63" s="11" t="s">
        <v>5</v>
      </c>
      <c r="C63" s="19">
        <v>136.26780795730843</v>
      </c>
      <c r="D63" s="19">
        <v>18.723561997958129</v>
      </c>
      <c r="E63" s="19">
        <v>7.2778784278423583</v>
      </c>
      <c r="F63" s="34">
        <v>6.2043703508152248E-12</v>
      </c>
      <c r="G63" s="19">
        <v>99.363527356793952</v>
      </c>
      <c r="H63" s="19">
        <v>173.17208855782292</v>
      </c>
      <c r="I63" s="37" t="s">
        <v>68</v>
      </c>
    </row>
    <row r="64" spans="2:9" ht="16" thickBot="1" x14ac:dyDescent="0.25">
      <c r="B64" s="15" t="s">
        <v>6</v>
      </c>
      <c r="C64" s="20">
        <v>87.924967308069981</v>
      </c>
      <c r="D64" s="20">
        <v>12.897458385570058</v>
      </c>
      <c r="E64" s="20">
        <v>6.8172320994997158</v>
      </c>
      <c r="F64" s="35">
        <v>9.1390228718069011E-11</v>
      </c>
      <c r="G64" s="20">
        <v>62.503980460244634</v>
      </c>
      <c r="H64" s="20">
        <v>113.34595415589533</v>
      </c>
      <c r="I64" s="38" t="s">
        <v>68</v>
      </c>
    </row>
    <row r="65" spans="2:9" x14ac:dyDescent="0.2">
      <c r="B65" s="39" t="s">
        <v>71</v>
      </c>
    </row>
    <row r="68" spans="2:9" x14ac:dyDescent="0.2">
      <c r="B68" t="s">
        <v>205</v>
      </c>
    </row>
    <row r="70" spans="2:9" x14ac:dyDescent="0.2">
      <c r="B70" t="s">
        <v>231</v>
      </c>
    </row>
    <row r="73" spans="2:9" x14ac:dyDescent="0.2">
      <c r="B73" t="s">
        <v>207</v>
      </c>
    </row>
    <row r="74" spans="2:9" ht="16" thickBot="1" x14ac:dyDescent="0.25"/>
    <row r="75" spans="2:9" ht="30" customHeight="1" x14ac:dyDescent="0.2">
      <c r="B75" s="12" t="s">
        <v>59</v>
      </c>
      <c r="C75" s="13" t="s">
        <v>72</v>
      </c>
      <c r="D75" s="13" t="s">
        <v>73</v>
      </c>
      <c r="E75" s="13" t="s">
        <v>74</v>
      </c>
      <c r="F75" s="13" t="s">
        <v>75</v>
      </c>
      <c r="G75" s="13" t="s">
        <v>76</v>
      </c>
      <c r="H75" s="13" t="s">
        <v>77</v>
      </c>
      <c r="I75" s="13" t="s">
        <v>64</v>
      </c>
    </row>
    <row r="76" spans="2:9" x14ac:dyDescent="0.2">
      <c r="B76" s="22" t="s">
        <v>4</v>
      </c>
      <c r="C76" s="24">
        <v>-0.24983866708919583</v>
      </c>
      <c r="D76" s="24">
        <v>5.4342775760285907E-2</v>
      </c>
      <c r="E76" s="24">
        <v>-4.5974586979375411</v>
      </c>
      <c r="F76" s="33">
        <v>7.2767230119286097E-6</v>
      </c>
      <c r="G76" s="24">
        <v>-0.35694868416218295</v>
      </c>
      <c r="H76" s="24">
        <v>-0.14272865001620871</v>
      </c>
      <c r="I76" s="36" t="s">
        <v>68</v>
      </c>
    </row>
    <row r="77" spans="2:9" x14ac:dyDescent="0.2">
      <c r="B77" s="11" t="s">
        <v>5</v>
      </c>
      <c r="C77" s="19">
        <v>0.39526855636044411</v>
      </c>
      <c r="D77" s="19">
        <v>5.4310958925653241E-2</v>
      </c>
      <c r="E77" s="19">
        <v>7.2778784278423583</v>
      </c>
      <c r="F77" s="34">
        <v>6.2043703508152248E-12</v>
      </c>
      <c r="G77" s="19">
        <v>0.28822125050625347</v>
      </c>
      <c r="H77" s="19">
        <v>0.50231586221463476</v>
      </c>
      <c r="I77" s="37" t="s">
        <v>68</v>
      </c>
    </row>
    <row r="78" spans="2:9" ht="16" thickBot="1" x14ac:dyDescent="0.25">
      <c r="B78" s="15" t="s">
        <v>6</v>
      </c>
      <c r="C78" s="20">
        <v>0.37032515669313337</v>
      </c>
      <c r="D78" s="20">
        <v>5.4321922928267291E-2</v>
      </c>
      <c r="E78" s="20">
        <v>6.8172320994997158</v>
      </c>
      <c r="F78" s="35">
        <v>9.1390228718069011E-11</v>
      </c>
      <c r="G78" s="20">
        <v>0.26325624070786741</v>
      </c>
      <c r="H78" s="20">
        <v>0.47739407267839934</v>
      </c>
      <c r="I78" s="38" t="s">
        <v>68</v>
      </c>
    </row>
    <row r="79" spans="2:9" x14ac:dyDescent="0.2">
      <c r="B79" s="39" t="s">
        <v>71</v>
      </c>
    </row>
    <row r="98" spans="2:13" x14ac:dyDescent="0.2">
      <c r="F98" t="s">
        <v>79</v>
      </c>
    </row>
    <row r="101" spans="2:13" x14ac:dyDescent="0.2">
      <c r="B101" t="s">
        <v>208</v>
      </c>
    </row>
    <row r="102" spans="2:13" ht="16" thickBot="1" x14ac:dyDescent="0.25"/>
    <row r="103" spans="2:13" ht="64" x14ac:dyDescent="0.2">
      <c r="B103" s="12" t="s">
        <v>80</v>
      </c>
      <c r="C103" s="13" t="s">
        <v>81</v>
      </c>
      <c r="D103" s="13" t="s">
        <v>3</v>
      </c>
      <c r="E103" s="13" t="s">
        <v>210</v>
      </c>
      <c r="F103" s="13" t="s">
        <v>191</v>
      </c>
      <c r="G103" s="13" t="s">
        <v>192</v>
      </c>
      <c r="H103" s="13" t="s">
        <v>193</v>
      </c>
      <c r="I103" s="13" t="s">
        <v>194</v>
      </c>
      <c r="J103" s="13" t="s">
        <v>195</v>
      </c>
      <c r="K103" s="13" t="s">
        <v>196</v>
      </c>
      <c r="L103" s="13" t="s">
        <v>197</v>
      </c>
      <c r="M103" s="13" t="s">
        <v>198</v>
      </c>
    </row>
    <row r="104" spans="2:13" x14ac:dyDescent="0.2">
      <c r="B104" s="22" t="s">
        <v>82</v>
      </c>
      <c r="C104" s="40">
        <v>1</v>
      </c>
      <c r="D104" s="24">
        <v>270.74889999212297</v>
      </c>
      <c r="E104" s="24">
        <v>241.98259667871966</v>
      </c>
      <c r="F104" s="24">
        <v>28.766303313403313</v>
      </c>
      <c r="G104" s="24">
        <v>0.34556693915532061</v>
      </c>
      <c r="H104" s="24">
        <v>6.7844454119322783</v>
      </c>
      <c r="I104" s="24">
        <v>228.61040407839468</v>
      </c>
      <c r="J104" s="24">
        <v>255.35478927904464</v>
      </c>
      <c r="K104" s="24">
        <v>83.519806295748538</v>
      </c>
      <c r="L104" s="24">
        <v>77.364434409432988</v>
      </c>
      <c r="M104" s="24">
        <v>406.60075894800633</v>
      </c>
    </row>
    <row r="105" spans="2:13" x14ac:dyDescent="0.2">
      <c r="B105" s="11" t="s">
        <v>83</v>
      </c>
      <c r="C105" s="5">
        <v>1</v>
      </c>
      <c r="D105" s="19">
        <v>314.50582438280878</v>
      </c>
      <c r="E105" s="19">
        <v>378.25040463602807</v>
      </c>
      <c r="F105" s="19">
        <v>-63.744580253219283</v>
      </c>
      <c r="G105" s="19">
        <v>-0.76575774251750972</v>
      </c>
      <c r="H105" s="19">
        <v>17.996089799398611</v>
      </c>
      <c r="I105" s="19">
        <v>342.77997717454991</v>
      </c>
      <c r="J105" s="19">
        <v>413.72083209750622</v>
      </c>
      <c r="K105" s="19">
        <v>85.166828003629945</v>
      </c>
      <c r="L105" s="19">
        <v>210.38595027395357</v>
      </c>
      <c r="M105" s="19">
        <v>546.11485899810259</v>
      </c>
    </row>
    <row r="106" spans="2:13" x14ac:dyDescent="0.2">
      <c r="B106" s="11" t="s">
        <v>84</v>
      </c>
      <c r="C106" s="5">
        <v>1</v>
      </c>
      <c r="D106" s="19">
        <v>390.60697916261392</v>
      </c>
      <c r="E106" s="19">
        <v>339.85157263517283</v>
      </c>
      <c r="F106" s="19">
        <v>50.755406527441096</v>
      </c>
      <c r="G106" s="19">
        <v>0.60972000080036459</v>
      </c>
      <c r="H106" s="19">
        <v>11.384256887698609</v>
      </c>
      <c r="I106" s="19">
        <v>317.41311724630049</v>
      </c>
      <c r="J106" s="19">
        <v>362.29002802404517</v>
      </c>
      <c r="K106" s="19">
        <v>84.018632749033586</v>
      </c>
      <c r="L106" s="19">
        <v>174.25021969922784</v>
      </c>
      <c r="M106" s="19">
        <v>505.45292557111782</v>
      </c>
    </row>
    <row r="107" spans="2:13" x14ac:dyDescent="0.2">
      <c r="B107" s="11" t="s">
        <v>85</v>
      </c>
      <c r="C107" s="5">
        <v>1</v>
      </c>
      <c r="D107" s="19">
        <v>249.86237982712225</v>
      </c>
      <c r="E107" s="19">
        <v>339.85157263517283</v>
      </c>
      <c r="F107" s="19">
        <v>-89.989192808050575</v>
      </c>
      <c r="G107" s="19">
        <v>-1.0810318439925028</v>
      </c>
      <c r="H107" s="19">
        <v>11.384256887698609</v>
      </c>
      <c r="I107" s="19">
        <v>317.41311724630049</v>
      </c>
      <c r="J107" s="19">
        <v>362.29002802404517</v>
      </c>
      <c r="K107" s="19">
        <v>84.018632749033586</v>
      </c>
      <c r="L107" s="19">
        <v>174.25021969922784</v>
      </c>
      <c r="M107" s="19">
        <v>505.45292557111782</v>
      </c>
    </row>
    <row r="108" spans="2:13" x14ac:dyDescent="0.2">
      <c r="B108" s="11" t="s">
        <v>86</v>
      </c>
      <c r="C108" s="5">
        <v>1</v>
      </c>
      <c r="D108" s="19">
        <v>222.03389430781561</v>
      </c>
      <c r="E108" s="19">
        <v>305.4026855718534</v>
      </c>
      <c r="F108" s="19">
        <v>-83.368791264037782</v>
      </c>
      <c r="G108" s="19">
        <v>-1.0015015730147339</v>
      </c>
      <c r="H108" s="19">
        <v>12.629151925703287</v>
      </c>
      <c r="I108" s="19">
        <v>280.51053276121252</v>
      </c>
      <c r="J108" s="19">
        <v>330.29483838249428</v>
      </c>
      <c r="K108" s="19">
        <v>84.196346847677205</v>
      </c>
      <c r="L108" s="19">
        <v>139.45105681960129</v>
      </c>
      <c r="M108" s="19">
        <v>471.35431432410553</v>
      </c>
    </row>
    <row r="109" spans="2:13" x14ac:dyDescent="0.2">
      <c r="B109" s="11" t="s">
        <v>87</v>
      </c>
      <c r="C109" s="5">
        <v>1</v>
      </c>
      <c r="D109" s="19">
        <v>276.35819705736077</v>
      </c>
      <c r="E109" s="19">
        <v>248.9405036003001</v>
      </c>
      <c r="F109" s="19">
        <v>27.417693457060665</v>
      </c>
      <c r="G109" s="19">
        <v>0.32936621377557107</v>
      </c>
      <c r="H109" s="19">
        <v>6.9762676859238804</v>
      </c>
      <c r="I109" s="19">
        <v>235.19022786464078</v>
      </c>
      <c r="J109" s="19">
        <v>262.69077933595941</v>
      </c>
      <c r="K109" s="19">
        <v>83.535607108331547</v>
      </c>
      <c r="L109" s="19">
        <v>84.291197811348582</v>
      </c>
      <c r="M109" s="19">
        <v>413.58980938925163</v>
      </c>
    </row>
    <row r="110" spans="2:13" x14ac:dyDescent="0.2">
      <c r="B110" s="11" t="s">
        <v>88</v>
      </c>
      <c r="C110" s="5">
        <v>1</v>
      </c>
      <c r="D110" s="19">
        <v>294.86318135451683</v>
      </c>
      <c r="E110" s="19">
        <v>248.9405036003001</v>
      </c>
      <c r="F110" s="19">
        <v>45.922677754216721</v>
      </c>
      <c r="G110" s="19">
        <v>0.55166487735484138</v>
      </c>
      <c r="H110" s="19">
        <v>6.9762676859238804</v>
      </c>
      <c r="I110" s="19">
        <v>235.19022786464078</v>
      </c>
      <c r="J110" s="19">
        <v>262.69077933595941</v>
      </c>
      <c r="K110" s="19">
        <v>83.535607108331547</v>
      </c>
      <c r="L110" s="19">
        <v>84.291197811348582</v>
      </c>
      <c r="M110" s="19">
        <v>413.58980938925163</v>
      </c>
    </row>
    <row r="111" spans="2:13" x14ac:dyDescent="0.2">
      <c r="B111" s="11" t="s">
        <v>89</v>
      </c>
      <c r="C111" s="5">
        <v>1</v>
      </c>
      <c r="D111" s="19">
        <v>383.45580710381228</v>
      </c>
      <c r="E111" s="19">
        <v>389.93968825259401</v>
      </c>
      <c r="F111" s="19">
        <v>-6.4838811487817338</v>
      </c>
      <c r="G111" s="19">
        <v>-7.7890264105899221E-2</v>
      </c>
      <c r="H111" s="19">
        <v>18.097670113910571</v>
      </c>
      <c r="I111" s="19">
        <v>354.26904523220423</v>
      </c>
      <c r="J111" s="19">
        <v>425.61033127298379</v>
      </c>
      <c r="K111" s="19">
        <v>85.188350187591965</v>
      </c>
      <c r="L111" s="19">
        <v>222.03281350511651</v>
      </c>
      <c r="M111" s="19">
        <v>557.84656300007146</v>
      </c>
    </row>
    <row r="112" spans="2:13" x14ac:dyDescent="0.2">
      <c r="B112" s="11" t="s">
        <v>90</v>
      </c>
      <c r="C112" s="5">
        <v>1</v>
      </c>
      <c r="D112" s="19">
        <v>300.2942445751741</v>
      </c>
      <c r="E112" s="19">
        <v>341.59684760335551</v>
      </c>
      <c r="F112" s="19">
        <v>-41.302603028181409</v>
      </c>
      <c r="G112" s="19">
        <v>-0.4961643472953885</v>
      </c>
      <c r="H112" s="19">
        <v>11.448815517696998</v>
      </c>
      <c r="I112" s="19">
        <v>319.03114667237395</v>
      </c>
      <c r="J112" s="19">
        <v>364.16254853433708</v>
      </c>
      <c r="K112" s="19">
        <v>84.027404582612959</v>
      </c>
      <c r="L112" s="19">
        <v>175.97820531788241</v>
      </c>
      <c r="M112" s="19">
        <v>507.21548988882864</v>
      </c>
    </row>
    <row r="113" spans="2:13" x14ac:dyDescent="0.2">
      <c r="B113" s="11" t="s">
        <v>91</v>
      </c>
      <c r="C113" s="5">
        <v>1</v>
      </c>
      <c r="D113" s="19">
        <v>296.74312209515341</v>
      </c>
      <c r="E113" s="19">
        <v>315.7180725018045</v>
      </c>
      <c r="F113" s="19">
        <v>-18.974950406651089</v>
      </c>
      <c r="G113" s="19">
        <v>-0.22794432295355843</v>
      </c>
      <c r="H113" s="19">
        <v>11.779897880889528</v>
      </c>
      <c r="I113" s="19">
        <v>292.49980575912156</v>
      </c>
      <c r="J113" s="19">
        <v>338.93633924448744</v>
      </c>
      <c r="K113" s="19">
        <v>84.073154682193604</v>
      </c>
      <c r="L113" s="19">
        <v>150.00925642821298</v>
      </c>
      <c r="M113" s="19">
        <v>481.42688857539599</v>
      </c>
    </row>
    <row r="114" spans="2:13" x14ac:dyDescent="0.2">
      <c r="B114" s="11" t="s">
        <v>92</v>
      </c>
      <c r="C114" s="5">
        <v>1</v>
      </c>
      <c r="D114" s="19">
        <v>429.79776568141511</v>
      </c>
      <c r="E114" s="19">
        <v>365.61233092723307</v>
      </c>
      <c r="F114" s="19">
        <v>64.18543475418204</v>
      </c>
      <c r="G114" s="19">
        <v>0.7710536868330089</v>
      </c>
      <c r="H114" s="19">
        <v>13.43980878939211</v>
      </c>
      <c r="I114" s="19">
        <v>339.12236738102985</v>
      </c>
      <c r="J114" s="19">
        <v>392.1022944734363</v>
      </c>
      <c r="K114" s="19">
        <v>84.321751668399827</v>
      </c>
      <c r="L114" s="19">
        <v>199.41352833631129</v>
      </c>
      <c r="M114" s="19">
        <v>531.81113351815486</v>
      </c>
    </row>
    <row r="115" spans="2:13" x14ac:dyDescent="0.2">
      <c r="B115" s="11" t="s">
        <v>93</v>
      </c>
      <c r="C115" s="5">
        <v>1</v>
      </c>
      <c r="D115" s="19">
        <v>297.21708504560701</v>
      </c>
      <c r="E115" s="19">
        <v>241.98259667871966</v>
      </c>
      <c r="F115" s="19">
        <v>55.234488366887348</v>
      </c>
      <c r="G115" s="19">
        <v>0.66352679636322842</v>
      </c>
      <c r="H115" s="19">
        <v>6.7844454119322783</v>
      </c>
      <c r="I115" s="19">
        <v>228.61040407839468</v>
      </c>
      <c r="J115" s="19">
        <v>255.35478927904464</v>
      </c>
      <c r="K115" s="19">
        <v>83.519806295748538</v>
      </c>
      <c r="L115" s="19">
        <v>77.364434409432988</v>
      </c>
      <c r="M115" s="19">
        <v>406.60075894800633</v>
      </c>
    </row>
    <row r="116" spans="2:13" x14ac:dyDescent="0.2">
      <c r="B116" s="11" t="s">
        <v>94</v>
      </c>
      <c r="C116" s="5">
        <v>1</v>
      </c>
      <c r="D116" s="19">
        <v>268.40556671680145</v>
      </c>
      <c r="E116" s="19">
        <v>241.98259667871966</v>
      </c>
      <c r="F116" s="19">
        <v>26.422970038081786</v>
      </c>
      <c r="G116" s="19">
        <v>0.31741669341288747</v>
      </c>
      <c r="H116" s="19">
        <v>6.7844454119322783</v>
      </c>
      <c r="I116" s="19">
        <v>228.61040407839468</v>
      </c>
      <c r="J116" s="19">
        <v>255.35478927904464</v>
      </c>
      <c r="K116" s="19">
        <v>83.519806295748538</v>
      </c>
      <c r="L116" s="19">
        <v>77.364434409432988</v>
      </c>
      <c r="M116" s="19">
        <v>406.60075894800633</v>
      </c>
    </row>
    <row r="117" spans="2:13" x14ac:dyDescent="0.2">
      <c r="B117" s="11" t="s">
        <v>95</v>
      </c>
      <c r="C117" s="5">
        <v>1</v>
      </c>
      <c r="D117" s="19">
        <v>206.02798850125583</v>
      </c>
      <c r="E117" s="19">
        <v>251.92660532710283</v>
      </c>
      <c r="F117" s="19">
        <v>-45.898616825847</v>
      </c>
      <c r="G117" s="19">
        <v>-0.55137583564936488</v>
      </c>
      <c r="H117" s="19">
        <v>7.1558364640865371</v>
      </c>
      <c r="I117" s="19">
        <v>237.82239818794619</v>
      </c>
      <c r="J117" s="19">
        <v>266.03081246625948</v>
      </c>
      <c r="K117" s="19">
        <v>83.550794967089445</v>
      </c>
      <c r="L117" s="19">
        <v>87.247364155055749</v>
      </c>
      <c r="M117" s="19">
        <v>416.60584649914995</v>
      </c>
    </row>
    <row r="118" spans="2:13" x14ac:dyDescent="0.2">
      <c r="B118" s="11" t="s">
        <v>96</v>
      </c>
      <c r="C118" s="5">
        <v>1</v>
      </c>
      <c r="D118" s="19">
        <v>201.96734153603134</v>
      </c>
      <c r="E118" s="19">
        <v>251.92660532710283</v>
      </c>
      <c r="F118" s="19">
        <v>-49.959263791071493</v>
      </c>
      <c r="G118" s="19">
        <v>-0.60015601179765543</v>
      </c>
      <c r="H118" s="19">
        <v>7.1558364640865371</v>
      </c>
      <c r="I118" s="19">
        <v>237.82239818794619</v>
      </c>
      <c r="J118" s="19">
        <v>266.03081246625948</v>
      </c>
      <c r="K118" s="19">
        <v>83.550794967089445</v>
      </c>
      <c r="L118" s="19">
        <v>87.247364155055749</v>
      </c>
      <c r="M118" s="19">
        <v>416.60584649914995</v>
      </c>
    </row>
    <row r="119" spans="2:13" x14ac:dyDescent="0.2">
      <c r="B119" s="11" t="s">
        <v>97</v>
      </c>
      <c r="C119" s="5">
        <v>1</v>
      </c>
      <c r="D119" s="19">
        <v>239.72697458725526</v>
      </c>
      <c r="E119" s="19">
        <v>263.90000345978069</v>
      </c>
      <c r="F119" s="19">
        <v>-24.173028872525435</v>
      </c>
      <c r="G119" s="19">
        <v>-0.2903883584408859</v>
      </c>
      <c r="H119" s="19">
        <v>8.3579647116810172</v>
      </c>
      <c r="I119" s="19">
        <v>247.42639256230768</v>
      </c>
      <c r="J119" s="19">
        <v>280.3736143572537</v>
      </c>
      <c r="K119" s="19">
        <v>83.662326756154542</v>
      </c>
      <c r="L119" s="19">
        <v>99.000932298120262</v>
      </c>
      <c r="M119" s="19">
        <v>428.79907462144115</v>
      </c>
    </row>
    <row r="120" spans="2:13" x14ac:dyDescent="0.2">
      <c r="B120" s="11" t="s">
        <v>98</v>
      </c>
      <c r="C120" s="5">
        <v>1</v>
      </c>
      <c r="D120" s="19">
        <v>171.39281859155261</v>
      </c>
      <c r="E120" s="19">
        <v>243.48122279464729</v>
      </c>
      <c r="F120" s="19">
        <v>-72.088404203094683</v>
      </c>
      <c r="G120" s="19">
        <v>-0.8659913273405494</v>
      </c>
      <c r="H120" s="19">
        <v>6.7978053849561872</v>
      </c>
      <c r="I120" s="19">
        <v>230.08269758766639</v>
      </c>
      <c r="J120" s="19">
        <v>256.87974800162817</v>
      </c>
      <c r="K120" s="19">
        <v>83.520892608877247</v>
      </c>
      <c r="L120" s="19">
        <v>78.860919394066997</v>
      </c>
      <c r="M120" s="19">
        <v>408.10152619522762</v>
      </c>
    </row>
    <row r="121" spans="2:13" x14ac:dyDescent="0.2">
      <c r="B121" s="11" t="s">
        <v>99</v>
      </c>
      <c r="C121" s="5">
        <v>1</v>
      </c>
      <c r="D121" s="19">
        <v>172.74559451311936</v>
      </c>
      <c r="E121" s="19">
        <v>207.88885279706918</v>
      </c>
      <c r="F121" s="19">
        <v>-35.14325828394982</v>
      </c>
      <c r="G121" s="19">
        <v>-0.42217270897894243</v>
      </c>
      <c r="H121" s="19">
        <v>9.9655218963912304</v>
      </c>
      <c r="I121" s="19">
        <v>188.24673467685787</v>
      </c>
      <c r="J121" s="19">
        <v>227.53097091728048</v>
      </c>
      <c r="K121" s="19">
        <v>83.838183250827427</v>
      </c>
      <c r="L121" s="19">
        <v>42.643167170407992</v>
      </c>
      <c r="M121" s="19">
        <v>373.13453842373036</v>
      </c>
    </row>
    <row r="122" spans="2:13" x14ac:dyDescent="0.2">
      <c r="B122" s="11" t="s">
        <v>100</v>
      </c>
      <c r="C122" s="5">
        <v>1</v>
      </c>
      <c r="D122" s="19">
        <v>379.20412736310453</v>
      </c>
      <c r="E122" s="19">
        <v>403.64676485352669</v>
      </c>
      <c r="F122" s="19">
        <v>-24.442637490422157</v>
      </c>
      <c r="G122" s="19">
        <v>-0.29362714181327204</v>
      </c>
      <c r="H122" s="19">
        <v>18.662649354659354</v>
      </c>
      <c r="I122" s="19">
        <v>366.86254352809362</v>
      </c>
      <c r="J122" s="19">
        <v>440.43098617895976</v>
      </c>
      <c r="K122" s="19">
        <v>85.310162495841226</v>
      </c>
      <c r="L122" s="19">
        <v>235.49979713630779</v>
      </c>
      <c r="M122" s="19">
        <v>571.79373257074553</v>
      </c>
    </row>
    <row r="123" spans="2:13" x14ac:dyDescent="0.2">
      <c r="B123" s="11" t="s">
        <v>101</v>
      </c>
      <c r="C123" s="5">
        <v>1</v>
      </c>
      <c r="D123" s="19">
        <v>346.14938028154523</v>
      </c>
      <c r="E123" s="19">
        <v>309.81660777081709</v>
      </c>
      <c r="F123" s="19">
        <v>36.332772510728148</v>
      </c>
      <c r="G123" s="19">
        <v>0.43646223328629297</v>
      </c>
      <c r="H123" s="19">
        <v>12.222643095205099</v>
      </c>
      <c r="I123" s="19">
        <v>285.72568690252393</v>
      </c>
      <c r="J123" s="19">
        <v>333.90752863911024</v>
      </c>
      <c r="K123" s="19">
        <v>84.13633191650699</v>
      </c>
      <c r="L123" s="19">
        <v>143.9832688963333</v>
      </c>
      <c r="M123" s="19">
        <v>475.64994664530087</v>
      </c>
    </row>
    <row r="124" spans="2:13" x14ac:dyDescent="0.2">
      <c r="B124" s="11" t="s">
        <v>102</v>
      </c>
      <c r="C124" s="5">
        <v>1</v>
      </c>
      <c r="D124" s="19">
        <v>371.4853015379951</v>
      </c>
      <c r="E124" s="19">
        <v>364.10567646520155</v>
      </c>
      <c r="F124" s="19">
        <v>7.3796250727935444</v>
      </c>
      <c r="G124" s="19">
        <v>8.8650752956877549E-2</v>
      </c>
      <c r="H124" s="19">
        <v>13.263302426935185</v>
      </c>
      <c r="I124" s="19">
        <v>337.96360827825725</v>
      </c>
      <c r="J124" s="19">
        <v>390.24774465214585</v>
      </c>
      <c r="K124" s="19">
        <v>84.293798914274902</v>
      </c>
      <c r="L124" s="19">
        <v>197.96196896152313</v>
      </c>
      <c r="M124" s="19">
        <v>530.24938396888001</v>
      </c>
    </row>
    <row r="125" spans="2:13" x14ac:dyDescent="0.2">
      <c r="B125" s="11" t="s">
        <v>103</v>
      </c>
      <c r="C125" s="5">
        <v>1</v>
      </c>
      <c r="D125" s="19">
        <v>302.60708516818738</v>
      </c>
      <c r="E125" s="19">
        <v>351.58144402583889</v>
      </c>
      <c r="F125" s="19">
        <v>-48.974358857651509</v>
      </c>
      <c r="G125" s="19">
        <v>-0.58832443999321249</v>
      </c>
      <c r="H125" s="19">
        <v>12.043647223837677</v>
      </c>
      <c r="I125" s="19">
        <v>327.84332535746887</v>
      </c>
      <c r="J125" s="19">
        <v>375.31956269420891</v>
      </c>
      <c r="K125" s="19">
        <v>84.110515291395757</v>
      </c>
      <c r="L125" s="19">
        <v>185.79898991235129</v>
      </c>
      <c r="M125" s="19">
        <v>517.36389813932647</v>
      </c>
    </row>
    <row r="126" spans="2:13" x14ac:dyDescent="0.2">
      <c r="B126" s="11" t="s">
        <v>104</v>
      </c>
      <c r="C126" s="5">
        <v>1</v>
      </c>
      <c r="D126" s="19">
        <v>145.78336079215677</v>
      </c>
      <c r="E126" s="19">
        <v>188.40671343612604</v>
      </c>
      <c r="F126" s="19">
        <v>-42.62335264396927</v>
      </c>
      <c r="G126" s="19">
        <v>-0.51203039018403862</v>
      </c>
      <c r="H126" s="19">
        <v>13.384364002786455</v>
      </c>
      <c r="I126" s="19">
        <v>162.02603197860623</v>
      </c>
      <c r="J126" s="19">
        <v>214.78739489364585</v>
      </c>
      <c r="K126" s="19">
        <v>84.312932245836123</v>
      </c>
      <c r="L126" s="19">
        <v>22.225293992976106</v>
      </c>
      <c r="M126" s="19">
        <v>354.58813287927597</v>
      </c>
    </row>
    <row r="127" spans="2:13" x14ac:dyDescent="0.2">
      <c r="B127" s="11" t="s">
        <v>105</v>
      </c>
      <c r="C127" s="5">
        <v>1</v>
      </c>
      <c r="D127" s="19">
        <v>309.05276246954139</v>
      </c>
      <c r="E127" s="19">
        <v>206.49727139327098</v>
      </c>
      <c r="F127" s="19">
        <v>102.55549107627041</v>
      </c>
      <c r="G127" s="19">
        <v>1.2319896219784634</v>
      </c>
      <c r="H127" s="19">
        <v>10.189342622083389</v>
      </c>
      <c r="I127" s="19">
        <v>186.41400095033094</v>
      </c>
      <c r="J127" s="19">
        <v>226.58054183621101</v>
      </c>
      <c r="K127" s="19">
        <v>83.865082407412402</v>
      </c>
      <c r="L127" s="19">
        <v>41.19856732799019</v>
      </c>
      <c r="M127" s="19">
        <v>371.79597545855177</v>
      </c>
    </row>
    <row r="128" spans="2:13" x14ac:dyDescent="0.2">
      <c r="B128" s="11" t="s">
        <v>106</v>
      </c>
      <c r="C128" s="5">
        <v>1</v>
      </c>
      <c r="D128" s="19">
        <v>154.59788084785293</v>
      </c>
      <c r="E128" s="19">
        <v>196.93014940653867</v>
      </c>
      <c r="F128" s="19">
        <v>-42.33226855868574</v>
      </c>
      <c r="G128" s="19">
        <v>-0.50853362400965896</v>
      </c>
      <c r="H128" s="19">
        <v>11.823561943460668</v>
      </c>
      <c r="I128" s="19">
        <v>173.62582047026996</v>
      </c>
      <c r="J128" s="19">
        <v>220.23447834280739</v>
      </c>
      <c r="K128" s="19">
        <v>84.079283781218777</v>
      </c>
      <c r="L128" s="19">
        <v>31.209252832971885</v>
      </c>
      <c r="M128" s="19">
        <v>362.65104598010544</v>
      </c>
    </row>
    <row r="129" spans="2:13" x14ac:dyDescent="0.2">
      <c r="B129" s="11" t="s">
        <v>107</v>
      </c>
      <c r="C129" s="5">
        <v>1</v>
      </c>
      <c r="D129" s="19">
        <v>247.72564561350089</v>
      </c>
      <c r="E129" s="19">
        <v>213.16526552442284</v>
      </c>
      <c r="F129" s="19">
        <v>34.560380089078052</v>
      </c>
      <c r="G129" s="19">
        <v>0.41517064717392893</v>
      </c>
      <c r="H129" s="19">
        <v>9.1581485305879955</v>
      </c>
      <c r="I129" s="19">
        <v>195.11448634090709</v>
      </c>
      <c r="J129" s="19">
        <v>231.21604470793858</v>
      </c>
      <c r="K129" s="19">
        <v>83.746050824144405</v>
      </c>
      <c r="L129" s="19">
        <v>48.101173599167794</v>
      </c>
      <c r="M129" s="19">
        <v>378.22935744967788</v>
      </c>
    </row>
    <row r="130" spans="2:13" x14ac:dyDescent="0.2">
      <c r="B130" s="11" t="s">
        <v>108</v>
      </c>
      <c r="C130" s="5">
        <v>1</v>
      </c>
      <c r="D130" s="19">
        <v>227.99236329472669</v>
      </c>
      <c r="E130" s="19">
        <v>257.73065931258026</v>
      </c>
      <c r="F130" s="19">
        <v>-29.738296017853571</v>
      </c>
      <c r="G130" s="19">
        <v>-0.35724339754827911</v>
      </c>
      <c r="H130" s="19">
        <v>7.6519419985616599</v>
      </c>
      <c r="I130" s="19">
        <v>242.64862445807037</v>
      </c>
      <c r="J130" s="19">
        <v>272.81269416709011</v>
      </c>
      <c r="K130" s="19">
        <v>83.594746010028757</v>
      </c>
      <c r="L130" s="19">
        <v>92.964790306497406</v>
      </c>
      <c r="M130" s="19">
        <v>422.49652831866308</v>
      </c>
    </row>
    <row r="131" spans="2:13" x14ac:dyDescent="0.2">
      <c r="B131" s="11" t="s">
        <v>109</v>
      </c>
      <c r="C131" s="5">
        <v>1</v>
      </c>
      <c r="D131" s="19">
        <v>226.5964968466343</v>
      </c>
      <c r="E131" s="19">
        <v>256.21954465826877</v>
      </c>
      <c r="F131" s="19">
        <v>-29.623047811634478</v>
      </c>
      <c r="G131" s="19">
        <v>-0.35585893151410097</v>
      </c>
      <c r="H131" s="19">
        <v>7.5055097720244346</v>
      </c>
      <c r="I131" s="19">
        <v>241.42612881640602</v>
      </c>
      <c r="J131" s="19">
        <v>271.01296050013156</v>
      </c>
      <c r="K131" s="19">
        <v>83.581469364146869</v>
      </c>
      <c r="L131" s="19">
        <v>91.479844020422263</v>
      </c>
      <c r="M131" s="19">
        <v>420.95924529611528</v>
      </c>
    </row>
    <row r="132" spans="2:13" x14ac:dyDescent="0.2">
      <c r="B132" s="11" t="s">
        <v>110</v>
      </c>
      <c r="C132" s="5">
        <v>1</v>
      </c>
      <c r="D132" s="19">
        <v>233.31521082097063</v>
      </c>
      <c r="E132" s="19">
        <v>212.4728855850143</v>
      </c>
      <c r="F132" s="19">
        <v>20.842325235956338</v>
      </c>
      <c r="G132" s="19">
        <v>0.25037692393771177</v>
      </c>
      <c r="H132" s="19">
        <v>9.2599988905326036</v>
      </c>
      <c r="I132" s="19">
        <v>194.22135858102141</v>
      </c>
      <c r="J132" s="19">
        <v>230.72441258900719</v>
      </c>
      <c r="K132" s="19">
        <v>83.757249976252993</v>
      </c>
      <c r="L132" s="19">
        <v>47.386720047273116</v>
      </c>
      <c r="M132" s="19">
        <v>377.55905112275548</v>
      </c>
    </row>
    <row r="133" spans="2:13" x14ac:dyDescent="0.2">
      <c r="B133" s="11" t="s">
        <v>111</v>
      </c>
      <c r="C133" s="5">
        <v>1</v>
      </c>
      <c r="D133" s="19">
        <v>215.20722620508221</v>
      </c>
      <c r="E133" s="19">
        <v>210.93293707221653</v>
      </c>
      <c r="F133" s="19">
        <v>4.2742891328656754</v>
      </c>
      <c r="G133" s="19">
        <v>5.1346639733893994E-2</v>
      </c>
      <c r="H133" s="19">
        <v>9.4911784882892896</v>
      </c>
      <c r="I133" s="19">
        <v>192.2257533536702</v>
      </c>
      <c r="J133" s="19">
        <v>229.64012079076286</v>
      </c>
      <c r="K133" s="19">
        <v>83.783123677912798</v>
      </c>
      <c r="L133" s="19">
        <v>45.795774275175461</v>
      </c>
      <c r="M133" s="19">
        <v>376.0700998692576</v>
      </c>
    </row>
    <row r="134" spans="2:13" x14ac:dyDescent="0.2">
      <c r="B134" s="11" t="s">
        <v>112</v>
      </c>
      <c r="C134" s="5">
        <v>1</v>
      </c>
      <c r="D134" s="19">
        <v>233.41454117517861</v>
      </c>
      <c r="E134" s="19">
        <v>240.68378737175502</v>
      </c>
      <c r="F134" s="19">
        <v>-7.2692461965764039</v>
      </c>
      <c r="G134" s="19">
        <v>-8.732478173331791E-2</v>
      </c>
      <c r="H134" s="19">
        <v>6.7855237896699174</v>
      </c>
      <c r="I134" s="19">
        <v>227.30946928085149</v>
      </c>
      <c r="J134" s="19">
        <v>254.05810546265855</v>
      </c>
      <c r="K134" s="19">
        <v>83.519893900986517</v>
      </c>
      <c r="L134" s="19">
        <v>76.065452431889696</v>
      </c>
      <c r="M134" s="19">
        <v>405.30212231162034</v>
      </c>
    </row>
    <row r="135" spans="2:13" x14ac:dyDescent="0.2">
      <c r="B135" s="11" t="s">
        <v>113</v>
      </c>
      <c r="C135" s="5">
        <v>1</v>
      </c>
      <c r="D135" s="19">
        <v>297.11769231578774</v>
      </c>
      <c r="E135" s="19">
        <v>250.19756545881916</v>
      </c>
      <c r="F135" s="19">
        <v>46.920126856968579</v>
      </c>
      <c r="G135" s="19">
        <v>0.56364714110440617</v>
      </c>
      <c r="H135" s="19">
        <v>7.0451238959692093</v>
      </c>
      <c r="I135" s="19">
        <v>236.31157361866659</v>
      </c>
      <c r="J135" s="19">
        <v>264.08355729897175</v>
      </c>
      <c r="K135" s="19">
        <v>83.541385641138504</v>
      </c>
      <c r="L135" s="19">
        <v>85.536870138527888</v>
      </c>
      <c r="M135" s="19">
        <v>414.85826077911042</v>
      </c>
    </row>
    <row r="136" spans="2:13" x14ac:dyDescent="0.2">
      <c r="B136" s="11" t="s">
        <v>114</v>
      </c>
      <c r="C136" s="5">
        <v>1</v>
      </c>
      <c r="D136" s="19">
        <v>258.46230884332823</v>
      </c>
      <c r="E136" s="19">
        <v>222.95504055329678</v>
      </c>
      <c r="F136" s="19">
        <v>35.507268290031448</v>
      </c>
      <c r="G136" s="19">
        <v>0.42654552748999969</v>
      </c>
      <c r="H136" s="19">
        <v>7.8868754968212089</v>
      </c>
      <c r="I136" s="19">
        <v>207.40995001829319</v>
      </c>
      <c r="J136" s="19">
        <v>238.50013108830038</v>
      </c>
      <c r="K136" s="19">
        <v>83.61657819615813</v>
      </c>
      <c r="L136" s="19">
        <v>58.146140145222745</v>
      </c>
      <c r="M136" s="19">
        <v>387.76394096137085</v>
      </c>
    </row>
    <row r="137" spans="2:13" x14ac:dyDescent="0.2">
      <c r="B137" s="11" t="s">
        <v>115</v>
      </c>
      <c r="C137" s="5">
        <v>1</v>
      </c>
      <c r="D137" s="19">
        <v>336.22133222738205</v>
      </c>
      <c r="E137" s="19">
        <v>240.65426900830229</v>
      </c>
      <c r="F137" s="19">
        <v>95.567063219079756</v>
      </c>
      <c r="G137" s="19">
        <v>1.148038284964231</v>
      </c>
      <c r="H137" s="19">
        <v>6.7856849880522239</v>
      </c>
      <c r="I137" s="19">
        <v>227.27963319418276</v>
      </c>
      <c r="J137" s="19">
        <v>254.02890482242182</v>
      </c>
      <c r="K137" s="19">
        <v>83.519906997607137</v>
      </c>
      <c r="L137" s="19">
        <v>76.03590825489988</v>
      </c>
      <c r="M137" s="19">
        <v>405.27262976170471</v>
      </c>
    </row>
    <row r="138" spans="2:13" x14ac:dyDescent="0.2">
      <c r="B138" s="11" t="s">
        <v>116</v>
      </c>
      <c r="C138" s="5">
        <v>1</v>
      </c>
      <c r="D138" s="19">
        <v>364.17453904151307</v>
      </c>
      <c r="E138" s="19">
        <v>230.61801540107129</v>
      </c>
      <c r="F138" s="19">
        <v>133.55652364044178</v>
      </c>
      <c r="G138" s="19">
        <v>1.6044021567814166</v>
      </c>
      <c r="H138" s="19">
        <v>7.1811441418713517</v>
      </c>
      <c r="I138" s="19">
        <v>216.4639266399017</v>
      </c>
      <c r="J138" s="19">
        <v>244.77210416224088</v>
      </c>
      <c r="K138" s="19">
        <v>83.552966286770456</v>
      </c>
      <c r="L138" s="19">
        <v>65.93449454170883</v>
      </c>
      <c r="M138" s="19">
        <v>395.30153626043375</v>
      </c>
    </row>
    <row r="139" spans="2:13" x14ac:dyDescent="0.2">
      <c r="B139" s="11" t="s">
        <v>117</v>
      </c>
      <c r="C139" s="5">
        <v>1</v>
      </c>
      <c r="D139" s="19">
        <v>291.1947988284852</v>
      </c>
      <c r="E139" s="19">
        <v>346.2547372971942</v>
      </c>
      <c r="F139" s="19">
        <v>-55.059938468708992</v>
      </c>
      <c r="G139" s="19">
        <v>-0.66142994459238369</v>
      </c>
      <c r="H139" s="19">
        <v>19.492355166726821</v>
      </c>
      <c r="I139" s="19">
        <v>307.83515961661061</v>
      </c>
      <c r="J139" s="19">
        <v>384.67431497777778</v>
      </c>
      <c r="K139" s="19">
        <v>85.495504291615759</v>
      </c>
      <c r="L139" s="19">
        <v>177.74245951562898</v>
      </c>
      <c r="M139" s="19">
        <v>514.76701507875941</v>
      </c>
    </row>
    <row r="140" spans="2:13" x14ac:dyDescent="0.2">
      <c r="B140" s="11" t="s">
        <v>118</v>
      </c>
      <c r="C140" s="5">
        <v>1</v>
      </c>
      <c r="D140" s="19">
        <v>279.62964251219836</v>
      </c>
      <c r="E140" s="19">
        <v>310.23809635526737</v>
      </c>
      <c r="F140" s="19">
        <v>-30.608453843069015</v>
      </c>
      <c r="G140" s="19">
        <v>-0.36769652296261224</v>
      </c>
      <c r="H140" s="19">
        <v>12.187072470421727</v>
      </c>
      <c r="I140" s="19">
        <v>286.21728545420615</v>
      </c>
      <c r="J140" s="19">
        <v>334.2589072563286</v>
      </c>
      <c r="K140" s="19">
        <v>84.131171865909351</v>
      </c>
      <c r="L140" s="19">
        <v>144.41492797906747</v>
      </c>
      <c r="M140" s="19">
        <v>476.0612647314673</v>
      </c>
    </row>
    <row r="141" spans="2:13" x14ac:dyDescent="0.2">
      <c r="B141" s="11" t="s">
        <v>119</v>
      </c>
      <c r="C141" s="5">
        <v>1</v>
      </c>
      <c r="D141" s="19">
        <v>328.56464507221398</v>
      </c>
      <c r="E141" s="19">
        <v>302.94567467175358</v>
      </c>
      <c r="F141" s="19">
        <v>25.618970400460398</v>
      </c>
      <c r="G141" s="19">
        <v>0.30775832018265886</v>
      </c>
      <c r="H141" s="19">
        <v>12.880905614908661</v>
      </c>
      <c r="I141" s="19">
        <v>277.55731345858425</v>
      </c>
      <c r="J141" s="19">
        <v>328.33403588492291</v>
      </c>
      <c r="K141" s="19">
        <v>84.2344767514588</v>
      </c>
      <c r="L141" s="19">
        <v>136.91889159424113</v>
      </c>
      <c r="M141" s="19">
        <v>468.97245774926603</v>
      </c>
    </row>
    <row r="142" spans="2:13" x14ac:dyDescent="0.2">
      <c r="B142" s="11" t="s">
        <v>120</v>
      </c>
      <c r="C142" s="5">
        <v>1</v>
      </c>
      <c r="D142" s="19">
        <v>329.40232818821283</v>
      </c>
      <c r="E142" s="19">
        <v>309.81660777081709</v>
      </c>
      <c r="F142" s="19">
        <v>19.585720417395748</v>
      </c>
      <c r="G142" s="19">
        <v>0.23528144656104513</v>
      </c>
      <c r="H142" s="19">
        <v>12.222643095205099</v>
      </c>
      <c r="I142" s="19">
        <v>285.72568690252393</v>
      </c>
      <c r="J142" s="19">
        <v>333.90752863911024</v>
      </c>
      <c r="K142" s="19">
        <v>84.13633191650699</v>
      </c>
      <c r="L142" s="19">
        <v>143.9832688963333</v>
      </c>
      <c r="M142" s="19">
        <v>475.64994664530087</v>
      </c>
    </row>
    <row r="143" spans="2:13" x14ac:dyDescent="0.2">
      <c r="B143" s="11" t="s">
        <v>121</v>
      </c>
      <c r="C143" s="5">
        <v>1</v>
      </c>
      <c r="D143" s="19">
        <v>211.37293465463586</v>
      </c>
      <c r="E143" s="19">
        <v>212.4728855850143</v>
      </c>
      <c r="F143" s="19">
        <v>-1.0999509303784407</v>
      </c>
      <c r="G143" s="19">
        <v>-1.3213608717489216E-2</v>
      </c>
      <c r="H143" s="19">
        <v>9.2599988905326036</v>
      </c>
      <c r="I143" s="19">
        <v>194.22135858102141</v>
      </c>
      <c r="J143" s="19">
        <v>230.72441258900719</v>
      </c>
      <c r="K143" s="19">
        <v>83.757249976252993</v>
      </c>
      <c r="L143" s="19">
        <v>47.386720047273116</v>
      </c>
      <c r="M143" s="19">
        <v>377.55905112275548</v>
      </c>
    </row>
    <row r="144" spans="2:13" x14ac:dyDescent="0.2">
      <c r="B144" s="11" t="s">
        <v>122</v>
      </c>
      <c r="C144" s="5">
        <v>1</v>
      </c>
      <c r="D144" s="19">
        <v>428.35016052755583</v>
      </c>
      <c r="E144" s="19">
        <v>391.12253241416397</v>
      </c>
      <c r="F144" s="19">
        <v>37.227628113391859</v>
      </c>
      <c r="G144" s="19">
        <v>0.44721205081513771</v>
      </c>
      <c r="H144" s="19">
        <v>18.127796822002065</v>
      </c>
      <c r="I144" s="19">
        <v>355.39250942701892</v>
      </c>
      <c r="J144" s="19">
        <v>426.85255540130902</v>
      </c>
      <c r="K144" s="19">
        <v>85.194755482668384</v>
      </c>
      <c r="L144" s="19">
        <v>223.20303278223045</v>
      </c>
      <c r="M144" s="19">
        <v>559.04203204609746</v>
      </c>
    </row>
    <row r="145" spans="2:13" x14ac:dyDescent="0.2">
      <c r="B145" s="11" t="s">
        <v>123</v>
      </c>
      <c r="C145" s="5">
        <v>1</v>
      </c>
      <c r="D145" s="19">
        <v>412.79178442906306</v>
      </c>
      <c r="E145" s="19">
        <v>439.54978146790734</v>
      </c>
      <c r="F145" s="19">
        <v>-26.75799703884428</v>
      </c>
      <c r="G145" s="19">
        <v>-0.32144134176365202</v>
      </c>
      <c r="H145" s="19">
        <v>21.478148752345284</v>
      </c>
      <c r="I145" s="19">
        <v>397.2161897922112</v>
      </c>
      <c r="J145" s="19">
        <v>481.88337314360348</v>
      </c>
      <c r="K145" s="19">
        <v>85.969996033265815</v>
      </c>
      <c r="L145" s="19">
        <v>270.10227691814544</v>
      </c>
      <c r="M145" s="19">
        <v>608.99728601766924</v>
      </c>
    </row>
    <row r="146" spans="2:13" x14ac:dyDescent="0.2">
      <c r="B146" s="11" t="s">
        <v>124</v>
      </c>
      <c r="C146" s="5">
        <v>1</v>
      </c>
      <c r="D146" s="19">
        <v>328.22108302748148</v>
      </c>
      <c r="E146" s="19">
        <v>331.98565886819205</v>
      </c>
      <c r="F146" s="19">
        <v>-3.7645758407105632</v>
      </c>
      <c r="G146" s="19">
        <v>-4.5223501133225985E-2</v>
      </c>
      <c r="H146" s="19">
        <v>11.248753880943372</v>
      </c>
      <c r="I146" s="19">
        <v>309.81428091811335</v>
      </c>
      <c r="J146" s="19">
        <v>354.15703681827074</v>
      </c>
      <c r="K146" s="19">
        <v>84.000379808700302</v>
      </c>
      <c r="L146" s="19">
        <v>166.42028261403001</v>
      </c>
      <c r="M146" s="19">
        <v>497.55103512235405</v>
      </c>
    </row>
    <row r="147" spans="2:13" x14ac:dyDescent="0.2">
      <c r="B147" s="11" t="s">
        <v>125</v>
      </c>
      <c r="C147" s="5">
        <v>1</v>
      </c>
      <c r="D147" s="19">
        <v>269.83398933575558</v>
      </c>
      <c r="E147" s="19">
        <v>317.5181409869399</v>
      </c>
      <c r="F147" s="19">
        <v>-47.684151651184322</v>
      </c>
      <c r="G147" s="19">
        <v>-0.57282530024079026</v>
      </c>
      <c r="H147" s="19">
        <v>11.669636929513901</v>
      </c>
      <c r="I147" s="19">
        <v>294.51719940328866</v>
      </c>
      <c r="J147" s="19">
        <v>340.51908257059114</v>
      </c>
      <c r="K147" s="19">
        <v>84.057776381477893</v>
      </c>
      <c r="L147" s="19">
        <v>151.83963565896579</v>
      </c>
      <c r="M147" s="19">
        <v>483.19664631491401</v>
      </c>
    </row>
    <row r="148" spans="2:13" x14ac:dyDescent="0.2">
      <c r="B148" s="11" t="s">
        <v>126</v>
      </c>
      <c r="C148" s="5">
        <v>1</v>
      </c>
      <c r="D148" s="19">
        <v>286.13829190952799</v>
      </c>
      <c r="E148" s="19">
        <v>253.05199402960864</v>
      </c>
      <c r="F148" s="19">
        <v>33.086297879919357</v>
      </c>
      <c r="G148" s="19">
        <v>0.39746263403325754</v>
      </c>
      <c r="H148" s="19">
        <v>7.2374924571475141</v>
      </c>
      <c r="I148" s="19">
        <v>238.78684231799485</v>
      </c>
      <c r="J148" s="19">
        <v>267.31714574122242</v>
      </c>
      <c r="K148" s="19">
        <v>83.557828126388813</v>
      </c>
      <c r="L148" s="19">
        <v>88.358890448030706</v>
      </c>
      <c r="M148" s="19">
        <v>417.74509761118657</v>
      </c>
    </row>
    <row r="149" spans="2:13" x14ac:dyDescent="0.2">
      <c r="B149" s="11" t="s">
        <v>127</v>
      </c>
      <c r="C149" s="5">
        <v>1</v>
      </c>
      <c r="D149" s="19">
        <v>100.09976082913568</v>
      </c>
      <c r="E149" s="19">
        <v>220.87694572059971</v>
      </c>
      <c r="F149" s="19">
        <v>-120.77718489146403</v>
      </c>
      <c r="G149" s="19">
        <v>-1.4508851432186904</v>
      </c>
      <c r="H149" s="19">
        <v>8.1267650201237913</v>
      </c>
      <c r="I149" s="19">
        <v>204.85903114271113</v>
      </c>
      <c r="J149" s="19">
        <v>236.89486029848828</v>
      </c>
      <c r="K149" s="19">
        <v>83.639545992456078</v>
      </c>
      <c r="L149" s="19">
        <v>56.022775614406925</v>
      </c>
      <c r="M149" s="19">
        <v>385.73111582679246</v>
      </c>
    </row>
    <row r="150" spans="2:13" x14ac:dyDescent="0.2">
      <c r="B150" s="11" t="s">
        <v>128</v>
      </c>
      <c r="C150" s="5">
        <v>1</v>
      </c>
      <c r="D150" s="19">
        <v>202.21177781488618</v>
      </c>
      <c r="E150" s="19">
        <v>251.50227838976903</v>
      </c>
      <c r="F150" s="19">
        <v>-49.290500574882856</v>
      </c>
      <c r="G150" s="19">
        <v>-0.59212222118089952</v>
      </c>
      <c r="H150" s="19">
        <v>7.1269881555875676</v>
      </c>
      <c r="I150" s="19">
        <v>237.45493148221854</v>
      </c>
      <c r="J150" s="19">
        <v>265.54962529731949</v>
      </c>
      <c r="K150" s="19">
        <v>83.548329153261662</v>
      </c>
      <c r="L150" s="19">
        <v>86.827897355201088</v>
      </c>
      <c r="M150" s="19">
        <v>416.176659424337</v>
      </c>
    </row>
    <row r="151" spans="2:13" x14ac:dyDescent="0.2">
      <c r="B151" s="11" t="s">
        <v>129</v>
      </c>
      <c r="C151" s="5">
        <v>1</v>
      </c>
      <c r="D151" s="19">
        <v>277.05184352904394</v>
      </c>
      <c r="E151" s="19">
        <v>389.54118995633928</v>
      </c>
      <c r="F151" s="19">
        <v>-112.48934642729535</v>
      </c>
      <c r="G151" s="19">
        <v>-1.3513241068535466</v>
      </c>
      <c r="H151" s="19">
        <v>18.088333308504438</v>
      </c>
      <c r="I151" s="19">
        <v>353.88894984916965</v>
      </c>
      <c r="J151" s="19">
        <v>425.19343006350891</v>
      </c>
      <c r="K151" s="19">
        <v>85.186367137068473</v>
      </c>
      <c r="L151" s="19">
        <v>221.63822381626096</v>
      </c>
      <c r="M151" s="19">
        <v>557.4441560964176</v>
      </c>
    </row>
    <row r="152" spans="2:13" x14ac:dyDescent="0.2">
      <c r="B152" s="11" t="s">
        <v>130</v>
      </c>
      <c r="C152" s="5">
        <v>1</v>
      </c>
      <c r="D152" s="19">
        <v>432.8902525837712</v>
      </c>
      <c r="E152" s="19">
        <v>488.09277872515912</v>
      </c>
      <c r="F152" s="19">
        <v>-55.202526141387921</v>
      </c>
      <c r="G152" s="19">
        <v>-0.66314283710666022</v>
      </c>
      <c r="H152" s="19">
        <v>20.682309719156518</v>
      </c>
      <c r="I152" s="19">
        <v>447.32779173039086</v>
      </c>
      <c r="J152" s="19">
        <v>528.85776571992733</v>
      </c>
      <c r="K152" s="19">
        <v>85.774630745057621</v>
      </c>
      <c r="L152" s="19">
        <v>319.03034061822586</v>
      </c>
      <c r="M152" s="19">
        <v>657.15521683209238</v>
      </c>
    </row>
    <row r="153" spans="2:13" x14ac:dyDescent="0.2">
      <c r="B153" s="11" t="s">
        <v>131</v>
      </c>
      <c r="C153" s="5">
        <v>1</v>
      </c>
      <c r="D153" s="19">
        <v>427.7926261350546</v>
      </c>
      <c r="E153" s="19">
        <v>423.46452795674543</v>
      </c>
      <c r="F153" s="19">
        <v>4.3280981783091761</v>
      </c>
      <c r="G153" s="19">
        <v>5.1993042816354577E-2</v>
      </c>
      <c r="H153" s="19">
        <v>22.838825814515875</v>
      </c>
      <c r="I153" s="19">
        <v>378.44903162452596</v>
      </c>
      <c r="J153" s="19">
        <v>468.4800242889649</v>
      </c>
      <c r="K153" s="19">
        <v>86.319993678855568</v>
      </c>
      <c r="L153" s="19">
        <v>253.32717543234216</v>
      </c>
      <c r="M153" s="19">
        <v>593.60188048114867</v>
      </c>
    </row>
    <row r="154" spans="2:13" x14ac:dyDescent="0.2">
      <c r="B154" s="11" t="s">
        <v>132</v>
      </c>
      <c r="C154" s="5">
        <v>1</v>
      </c>
      <c r="D154" s="19">
        <v>241.04674393023117</v>
      </c>
      <c r="E154" s="19">
        <v>341.59684760335551</v>
      </c>
      <c r="F154" s="19">
        <v>-100.55010367312434</v>
      </c>
      <c r="G154" s="19">
        <v>-1.207899088718914</v>
      </c>
      <c r="H154" s="19">
        <v>11.448815517696998</v>
      </c>
      <c r="I154" s="19">
        <v>319.03114667237395</v>
      </c>
      <c r="J154" s="19">
        <v>364.16254853433708</v>
      </c>
      <c r="K154" s="19">
        <v>84.027404582612959</v>
      </c>
      <c r="L154" s="19">
        <v>175.97820531788241</v>
      </c>
      <c r="M154" s="19">
        <v>507.21548988882864</v>
      </c>
    </row>
    <row r="155" spans="2:13" x14ac:dyDescent="0.2">
      <c r="B155" s="11" t="s">
        <v>133</v>
      </c>
      <c r="C155" s="5">
        <v>1</v>
      </c>
      <c r="D155" s="19">
        <v>556.55004166698996</v>
      </c>
      <c r="E155" s="19">
        <v>487.53079391342175</v>
      </c>
      <c r="F155" s="19">
        <v>69.019247753568209</v>
      </c>
      <c r="G155" s="19">
        <v>0.82912183498706016</v>
      </c>
      <c r="H155" s="19">
        <v>20.660848258852706</v>
      </c>
      <c r="I155" s="19">
        <v>446.80810761727241</v>
      </c>
      <c r="J155" s="19">
        <v>528.25348020957108</v>
      </c>
      <c r="K155" s="19">
        <v>85.769458403951717</v>
      </c>
      <c r="L155" s="19">
        <v>318.47855052945602</v>
      </c>
      <c r="M155" s="19">
        <v>656.58303729738748</v>
      </c>
    </row>
    <row r="156" spans="2:13" x14ac:dyDescent="0.2">
      <c r="B156" s="11" t="s">
        <v>134</v>
      </c>
      <c r="C156" s="5">
        <v>1</v>
      </c>
      <c r="D156" s="19">
        <v>309.99966629109912</v>
      </c>
      <c r="E156" s="19">
        <v>351.26298595611331</v>
      </c>
      <c r="F156" s="19">
        <v>-41.263319665014194</v>
      </c>
      <c r="G156" s="19">
        <v>-0.49569243988964629</v>
      </c>
      <c r="H156" s="19">
        <v>12.019072358360706</v>
      </c>
      <c r="I156" s="19">
        <v>327.57330453122194</v>
      </c>
      <c r="J156" s="19">
        <v>374.95266738100469</v>
      </c>
      <c r="K156" s="19">
        <v>84.10699997317333</v>
      </c>
      <c r="L156" s="19">
        <v>185.48746056110861</v>
      </c>
      <c r="M156" s="19">
        <v>517.03851135111802</v>
      </c>
    </row>
    <row r="157" spans="2:13" x14ac:dyDescent="0.2">
      <c r="B157" s="11" t="s">
        <v>135</v>
      </c>
      <c r="C157" s="5">
        <v>1</v>
      </c>
      <c r="D157" s="19">
        <v>409.73567792980032</v>
      </c>
      <c r="E157" s="19">
        <v>322.3930245329131</v>
      </c>
      <c r="F157" s="19">
        <v>87.342653396887215</v>
      </c>
      <c r="G157" s="19">
        <v>1.0492392110043247</v>
      </c>
      <c r="H157" s="19">
        <v>11.433187183649908</v>
      </c>
      <c r="I157" s="19">
        <v>299.85812716511333</v>
      </c>
      <c r="J157" s="19">
        <v>344.92792190071287</v>
      </c>
      <c r="K157" s="19">
        <v>84.025276633333633</v>
      </c>
      <c r="L157" s="19">
        <v>156.77857645136959</v>
      </c>
      <c r="M157" s="19">
        <v>488.00747261445662</v>
      </c>
    </row>
    <row r="158" spans="2:13" x14ac:dyDescent="0.2">
      <c r="B158" s="11" t="s">
        <v>136</v>
      </c>
      <c r="C158" s="5">
        <v>1</v>
      </c>
      <c r="D158" s="19">
        <v>347.35825789398893</v>
      </c>
      <c r="E158" s="19">
        <v>328.70616537662971</v>
      </c>
      <c r="F158" s="19">
        <v>18.652092517359222</v>
      </c>
      <c r="G158" s="19">
        <v>0.22406586101254311</v>
      </c>
      <c r="H158" s="19">
        <v>11.268766971927034</v>
      </c>
      <c r="I158" s="19">
        <v>306.49534147468432</v>
      </c>
      <c r="J158" s="19">
        <v>350.9169892785751</v>
      </c>
      <c r="K158" s="19">
        <v>84.003062165610729</v>
      </c>
      <c r="L158" s="19">
        <v>163.13550217695465</v>
      </c>
      <c r="M158" s="19">
        <v>494.27682857630475</v>
      </c>
    </row>
    <row r="159" spans="2:13" x14ac:dyDescent="0.2">
      <c r="B159" s="11" t="s">
        <v>137</v>
      </c>
      <c r="C159" s="5">
        <v>1</v>
      </c>
      <c r="D159" s="19">
        <v>305.04944445264965</v>
      </c>
      <c r="E159" s="19">
        <v>237.1120618384839</v>
      </c>
      <c r="F159" s="19">
        <v>67.937382614165756</v>
      </c>
      <c r="G159" s="19">
        <v>0.81612548920258265</v>
      </c>
      <c r="H159" s="19">
        <v>6.8488401793105718</v>
      </c>
      <c r="I159" s="19">
        <v>223.6129466704983</v>
      </c>
      <c r="J159" s="19">
        <v>250.61117700646949</v>
      </c>
      <c r="K159" s="19">
        <v>83.525061843339003</v>
      </c>
      <c r="L159" s="19">
        <v>72.483540845626948</v>
      </c>
      <c r="M159" s="19">
        <v>401.74058283134082</v>
      </c>
    </row>
    <row r="160" spans="2:13" x14ac:dyDescent="0.2">
      <c r="B160" s="11" t="s">
        <v>138</v>
      </c>
      <c r="C160" s="5">
        <v>1</v>
      </c>
      <c r="D160" s="19">
        <v>219.65535217099114</v>
      </c>
      <c r="E160" s="19">
        <v>239.54732925860179</v>
      </c>
      <c r="F160" s="19">
        <v>-19.891977087610655</v>
      </c>
      <c r="G160" s="19">
        <v>-0.23896047959386291</v>
      </c>
      <c r="H160" s="19">
        <v>6.7961073469596061</v>
      </c>
      <c r="I160" s="19">
        <v>226.1521508971999</v>
      </c>
      <c r="J160" s="19">
        <v>252.94250762000368</v>
      </c>
      <c r="K160" s="19">
        <v>83.520754421899625</v>
      </c>
      <c r="L160" s="19">
        <v>74.927298225586924</v>
      </c>
      <c r="M160" s="19">
        <v>404.16736029161666</v>
      </c>
    </row>
    <row r="161" spans="2:13" x14ac:dyDescent="0.2">
      <c r="B161" s="11" t="s">
        <v>139</v>
      </c>
      <c r="C161" s="5">
        <v>1</v>
      </c>
      <c r="D161" s="19">
        <v>239.05316731393944</v>
      </c>
      <c r="E161" s="19">
        <v>251.48013961717945</v>
      </c>
      <c r="F161" s="19">
        <v>-12.426972303240007</v>
      </c>
      <c r="G161" s="19">
        <v>-0.1492840680643763</v>
      </c>
      <c r="H161" s="19">
        <v>7.1255126364137311</v>
      </c>
      <c r="I161" s="19">
        <v>237.4357009689457</v>
      </c>
      <c r="J161" s="19">
        <v>265.5245782654132</v>
      </c>
      <c r="K161" s="19">
        <v>83.548203298835574</v>
      </c>
      <c r="L161" s="19">
        <v>86.806006642625704</v>
      </c>
      <c r="M161" s="19">
        <v>416.15427259173316</v>
      </c>
    </row>
    <row r="162" spans="2:13" x14ac:dyDescent="0.2">
      <c r="B162" s="11" t="s">
        <v>140</v>
      </c>
      <c r="C162" s="5">
        <v>1</v>
      </c>
      <c r="D162" s="19">
        <v>249.14047552741056</v>
      </c>
      <c r="E162" s="19">
        <v>265.166342518242</v>
      </c>
      <c r="F162" s="19">
        <v>-16.025866990831446</v>
      </c>
      <c r="G162" s="19">
        <v>-0.19251725684028168</v>
      </c>
      <c r="H162" s="19">
        <v>8.521808740176672</v>
      </c>
      <c r="I162" s="19">
        <v>248.36979381636075</v>
      </c>
      <c r="J162" s="19">
        <v>281.96289122012325</v>
      </c>
      <c r="K162" s="19">
        <v>83.678853770447986</v>
      </c>
      <c r="L162" s="19">
        <v>100.23469648791928</v>
      </c>
      <c r="M162" s="19">
        <v>430.09798854856473</v>
      </c>
    </row>
    <row r="163" spans="2:13" x14ac:dyDescent="0.2">
      <c r="B163" s="11" t="s">
        <v>141</v>
      </c>
      <c r="C163" s="5">
        <v>1</v>
      </c>
      <c r="D163" s="19">
        <v>263.47531165786268</v>
      </c>
      <c r="E163" s="19">
        <v>265.166342518242</v>
      </c>
      <c r="F163" s="19">
        <v>-1.6910308603793283</v>
      </c>
      <c r="G163" s="19">
        <v>-2.0314197207473482E-2</v>
      </c>
      <c r="H163" s="19">
        <v>8.521808740176672</v>
      </c>
      <c r="I163" s="19">
        <v>248.36979381636075</v>
      </c>
      <c r="J163" s="19">
        <v>281.96289122012325</v>
      </c>
      <c r="K163" s="19">
        <v>83.678853770447986</v>
      </c>
      <c r="L163" s="19">
        <v>100.23469648791928</v>
      </c>
      <c r="M163" s="19">
        <v>430.09798854856473</v>
      </c>
    </row>
    <row r="164" spans="2:13" x14ac:dyDescent="0.2">
      <c r="B164" s="11" t="s">
        <v>142</v>
      </c>
      <c r="C164" s="5">
        <v>1</v>
      </c>
      <c r="D164" s="19">
        <v>666.72935151489276</v>
      </c>
      <c r="E164" s="19">
        <v>288.93455253859258</v>
      </c>
      <c r="F164" s="19">
        <v>377.79479897630017</v>
      </c>
      <c r="G164" s="19">
        <v>4.5384139522094911</v>
      </c>
      <c r="H164" s="19">
        <v>12.356447158258563</v>
      </c>
      <c r="I164" s="19">
        <v>264.57990286223651</v>
      </c>
      <c r="J164" s="19">
        <v>313.28920221494866</v>
      </c>
      <c r="K164" s="19">
        <v>84.155874010711244</v>
      </c>
      <c r="L164" s="19">
        <v>123.06269605041362</v>
      </c>
      <c r="M164" s="19">
        <v>454.80640902677158</v>
      </c>
    </row>
    <row r="165" spans="2:13" x14ac:dyDescent="0.2">
      <c r="B165" s="11" t="s">
        <v>143</v>
      </c>
      <c r="C165" s="5">
        <v>1</v>
      </c>
      <c r="D165" s="19">
        <v>711.8649399072799</v>
      </c>
      <c r="E165" s="19">
        <v>295.13636688559109</v>
      </c>
      <c r="F165" s="19">
        <v>416.72857302168882</v>
      </c>
      <c r="G165" s="19">
        <v>5.0061217761884231</v>
      </c>
      <c r="H165" s="19">
        <v>13.504279918115941</v>
      </c>
      <c r="I165" s="19">
        <v>268.51933026294461</v>
      </c>
      <c r="J165" s="19">
        <v>321.75340350823757</v>
      </c>
      <c r="K165" s="19">
        <v>84.33205155952686</v>
      </c>
      <c r="L165" s="19">
        <v>128.91726313229711</v>
      </c>
      <c r="M165" s="19">
        <v>461.35547063888509</v>
      </c>
    </row>
    <row r="166" spans="2:13" x14ac:dyDescent="0.2">
      <c r="B166" s="11" t="s">
        <v>144</v>
      </c>
      <c r="C166" s="5">
        <v>1</v>
      </c>
      <c r="D166" s="19">
        <v>328.15780403353938</v>
      </c>
      <c r="E166" s="19">
        <v>238.24851995163715</v>
      </c>
      <c r="F166" s="19">
        <v>89.909284081902229</v>
      </c>
      <c r="G166" s="19">
        <v>1.0800719078614665</v>
      </c>
      <c r="H166" s="19">
        <v>6.8191637760498267</v>
      </c>
      <c r="I166" s="19">
        <v>224.80789719622069</v>
      </c>
      <c r="J166" s="19">
        <v>251.68914270705361</v>
      </c>
      <c r="K166" s="19">
        <v>83.522633691332175</v>
      </c>
      <c r="L166" s="19">
        <v>73.624784864528806</v>
      </c>
      <c r="M166" s="19">
        <v>402.87225503874549</v>
      </c>
    </row>
    <row r="167" spans="2:13" x14ac:dyDescent="0.2">
      <c r="B167" s="11" t="s">
        <v>145</v>
      </c>
      <c r="C167" s="5">
        <v>1</v>
      </c>
      <c r="D167" s="19">
        <v>144.59522043429578</v>
      </c>
      <c r="E167" s="19">
        <v>257.12553227733508</v>
      </c>
      <c r="F167" s="19">
        <v>-112.5303118430393</v>
      </c>
      <c r="G167" s="19">
        <v>-1.3518162206012061</v>
      </c>
      <c r="H167" s="19">
        <v>7.5919340269902662</v>
      </c>
      <c r="I167" s="19">
        <v>242.16177358317225</v>
      </c>
      <c r="J167" s="19">
        <v>272.08929097149792</v>
      </c>
      <c r="K167" s="19">
        <v>83.589274469886618</v>
      </c>
      <c r="L167" s="19">
        <v>92.370447717755752</v>
      </c>
      <c r="M167" s="19">
        <v>421.88061683691444</v>
      </c>
    </row>
    <row r="168" spans="2:13" x14ac:dyDescent="0.2">
      <c r="B168" s="11" t="s">
        <v>146</v>
      </c>
      <c r="C168" s="5">
        <v>1</v>
      </c>
      <c r="D168" s="19">
        <v>266.12956722271895</v>
      </c>
      <c r="E168" s="19">
        <v>209.53734151971904</v>
      </c>
      <c r="F168" s="19">
        <v>56.592225702999912</v>
      </c>
      <c r="G168" s="19">
        <v>0.6798371693126336</v>
      </c>
      <c r="H168" s="19">
        <v>9.7059176537525627</v>
      </c>
      <c r="I168" s="19">
        <v>190.40690530151261</v>
      </c>
      <c r="J168" s="19">
        <v>228.66777773792546</v>
      </c>
      <c r="K168" s="19">
        <v>83.80772149171753</v>
      </c>
      <c r="L168" s="19">
        <v>44.351696247873861</v>
      </c>
      <c r="M168" s="19">
        <v>374.72298679156421</v>
      </c>
    </row>
    <row r="169" spans="2:13" x14ac:dyDescent="0.2">
      <c r="B169" s="11" t="s">
        <v>147</v>
      </c>
      <c r="C169" s="5">
        <v>1</v>
      </c>
      <c r="D169" s="19">
        <v>277.18746772270498</v>
      </c>
      <c r="E169" s="19">
        <v>265.18405353631363</v>
      </c>
      <c r="F169" s="19">
        <v>12.003414186391353</v>
      </c>
      <c r="G169" s="19">
        <v>0.14419590361032278</v>
      </c>
      <c r="H169" s="19">
        <v>8.5241410435637146</v>
      </c>
      <c r="I169" s="19">
        <v>248.38290784702954</v>
      </c>
      <c r="J169" s="19">
        <v>281.98519922559774</v>
      </c>
      <c r="K169" s="19">
        <v>83.679091323116282</v>
      </c>
      <c r="L169" s="19">
        <v>100.25193928790671</v>
      </c>
      <c r="M169" s="19">
        <v>430.11616778472057</v>
      </c>
    </row>
    <row r="170" spans="2:13" x14ac:dyDescent="0.2">
      <c r="B170" s="11" t="s">
        <v>148</v>
      </c>
      <c r="C170" s="5">
        <v>1</v>
      </c>
      <c r="D170" s="19">
        <v>153.97779967160201</v>
      </c>
      <c r="E170" s="19">
        <v>206.49727139327098</v>
      </c>
      <c r="F170" s="19">
        <v>-52.519471721668964</v>
      </c>
      <c r="G170" s="19">
        <v>-0.63091155270045618</v>
      </c>
      <c r="H170" s="19">
        <v>10.189342622083389</v>
      </c>
      <c r="I170" s="19">
        <v>186.41400095033094</v>
      </c>
      <c r="J170" s="19">
        <v>226.58054183621101</v>
      </c>
      <c r="K170" s="19">
        <v>83.865082407412402</v>
      </c>
      <c r="L170" s="19">
        <v>41.19856732799019</v>
      </c>
      <c r="M170" s="19">
        <v>371.79597545855177</v>
      </c>
    </row>
    <row r="171" spans="2:13" x14ac:dyDescent="0.2">
      <c r="B171" s="11" t="s">
        <v>149</v>
      </c>
      <c r="C171" s="5">
        <v>1</v>
      </c>
      <c r="D171" s="19">
        <v>232.91486209197791</v>
      </c>
      <c r="E171" s="19">
        <v>206.49727139327098</v>
      </c>
      <c r="F171" s="19">
        <v>26.417590698706931</v>
      </c>
      <c r="G171" s="19">
        <v>0.3173520719068777</v>
      </c>
      <c r="H171" s="19">
        <v>10.189342622083389</v>
      </c>
      <c r="I171" s="19">
        <v>186.41400095033094</v>
      </c>
      <c r="J171" s="19">
        <v>226.58054183621101</v>
      </c>
      <c r="K171" s="19">
        <v>83.865082407412402</v>
      </c>
      <c r="L171" s="19">
        <v>41.19856732799019</v>
      </c>
      <c r="M171" s="19">
        <v>371.79597545855177</v>
      </c>
    </row>
    <row r="172" spans="2:13" x14ac:dyDescent="0.2">
      <c r="B172" s="11" t="s">
        <v>150</v>
      </c>
      <c r="C172" s="5">
        <v>1</v>
      </c>
      <c r="D172" s="19">
        <v>308.27675199977176</v>
      </c>
      <c r="E172" s="19">
        <v>369.79859416651186</v>
      </c>
      <c r="F172" s="19">
        <v>-61.5218421667401</v>
      </c>
      <c r="G172" s="19">
        <v>-0.7390561956166023</v>
      </c>
      <c r="H172" s="19">
        <v>18.145578446833767</v>
      </c>
      <c r="I172" s="19">
        <v>334.03352346395917</v>
      </c>
      <c r="J172" s="19">
        <v>405.56366486906455</v>
      </c>
      <c r="K172" s="19">
        <v>85.198540840216651</v>
      </c>
      <c r="L172" s="19">
        <v>201.87163356656652</v>
      </c>
      <c r="M172" s="19">
        <v>537.72555476645721</v>
      </c>
    </row>
    <row r="173" spans="2:13" x14ac:dyDescent="0.2">
      <c r="B173" s="11" t="s">
        <v>151</v>
      </c>
      <c r="C173" s="5">
        <v>1</v>
      </c>
      <c r="D173" s="19">
        <v>272.20570082094849</v>
      </c>
      <c r="E173" s="19">
        <v>294.81106294647452</v>
      </c>
      <c r="F173" s="19">
        <v>-22.605362125526028</v>
      </c>
      <c r="G173" s="19">
        <v>-0.27155612290912229</v>
      </c>
      <c r="H173" s="19">
        <v>13.829556693555926</v>
      </c>
      <c r="I173" s="19">
        <v>267.55290336896633</v>
      </c>
      <c r="J173" s="19">
        <v>322.06922252398272</v>
      </c>
      <c r="K173" s="19">
        <v>84.384749703202559</v>
      </c>
      <c r="L173" s="19">
        <v>128.48809075823496</v>
      </c>
      <c r="M173" s="19">
        <v>461.13403513471405</v>
      </c>
    </row>
    <row r="174" spans="2:13" x14ac:dyDescent="0.2">
      <c r="B174" s="11" t="s">
        <v>152</v>
      </c>
      <c r="C174" s="5">
        <v>1</v>
      </c>
      <c r="D174" s="19">
        <v>355.87124573559618</v>
      </c>
      <c r="E174" s="19">
        <v>301.0902328324928</v>
      </c>
      <c r="F174" s="19">
        <v>54.781012903103374</v>
      </c>
      <c r="G174" s="19">
        <v>0.65807923758952769</v>
      </c>
      <c r="H174" s="19">
        <v>13.082283136958891</v>
      </c>
      <c r="I174" s="19">
        <v>275.30495501866869</v>
      </c>
      <c r="J174" s="19">
        <v>326.87551064631691</v>
      </c>
      <c r="K174" s="19">
        <v>84.265505850302858</v>
      </c>
      <c r="L174" s="19">
        <v>135.00229116930916</v>
      </c>
      <c r="M174" s="19">
        <v>467.17817449567644</v>
      </c>
    </row>
    <row r="175" spans="2:13" x14ac:dyDescent="0.2">
      <c r="B175" s="11" t="s">
        <v>153</v>
      </c>
      <c r="C175" s="5">
        <v>1</v>
      </c>
      <c r="D175" s="19">
        <v>337.17576313998126</v>
      </c>
      <c r="E175" s="19">
        <v>303.46342484772373</v>
      </c>
      <c r="F175" s="19">
        <v>33.712338292257527</v>
      </c>
      <c r="G175" s="19">
        <v>0.40498319956169082</v>
      </c>
      <c r="H175" s="19">
        <v>12.826414410604663</v>
      </c>
      <c r="I175" s="19">
        <v>278.18246620539605</v>
      </c>
      <c r="J175" s="19">
        <v>328.7443834900514</v>
      </c>
      <c r="K175" s="19">
        <v>84.226161320366685</v>
      </c>
      <c r="L175" s="19">
        <v>137.4530315470268</v>
      </c>
      <c r="M175" s="19">
        <v>469.47381814842066</v>
      </c>
    </row>
    <row r="176" spans="2:13" x14ac:dyDescent="0.2">
      <c r="B176" s="11" t="s">
        <v>154</v>
      </c>
      <c r="C176" s="5">
        <v>1</v>
      </c>
      <c r="D176" s="19">
        <v>361.36155202758158</v>
      </c>
      <c r="E176" s="19">
        <v>332.44031858927474</v>
      </c>
      <c r="F176" s="19">
        <v>28.921233438306842</v>
      </c>
      <c r="G176" s="19">
        <v>0.34742810040577987</v>
      </c>
      <c r="H176" s="19">
        <v>20.835327093572559</v>
      </c>
      <c r="I176" s="19">
        <v>291.37373320618599</v>
      </c>
      <c r="J176" s="19">
        <v>373.50690397236349</v>
      </c>
      <c r="K176" s="19">
        <v>85.811655381003035</v>
      </c>
      <c r="L176" s="19">
        <v>163.30490464824484</v>
      </c>
      <c r="M176" s="19">
        <v>501.57573253030466</v>
      </c>
    </row>
    <row r="177" spans="2:13" x14ac:dyDescent="0.2">
      <c r="B177" s="11" t="s">
        <v>155</v>
      </c>
      <c r="C177" s="5">
        <v>1</v>
      </c>
      <c r="D177" s="19">
        <v>1041.2002563709802</v>
      </c>
      <c r="E177" s="19">
        <v>476.23159386747778</v>
      </c>
      <c r="F177" s="19">
        <v>564.9686625035024</v>
      </c>
      <c r="G177" s="19">
        <v>6.7869162503422364</v>
      </c>
      <c r="H177" s="19">
        <v>20.380671115130646</v>
      </c>
      <c r="I177" s="19">
        <v>436.06113881508952</v>
      </c>
      <c r="J177" s="19">
        <v>516.40204891986605</v>
      </c>
      <c r="K177" s="19">
        <v>85.702398445055124</v>
      </c>
      <c r="L177" s="19">
        <v>307.31152616356951</v>
      </c>
      <c r="M177" s="19">
        <v>645.15166157138606</v>
      </c>
    </row>
    <row r="178" spans="2:13" x14ac:dyDescent="0.2">
      <c r="B178" s="11" t="s">
        <v>156</v>
      </c>
      <c r="C178" s="5">
        <v>1</v>
      </c>
      <c r="D178" s="19">
        <v>753.38798724890694</v>
      </c>
      <c r="E178" s="19">
        <v>339.96378591016935</v>
      </c>
      <c r="F178" s="19">
        <v>413.42420133873759</v>
      </c>
      <c r="G178" s="19">
        <v>4.9664266650068303</v>
      </c>
      <c r="H178" s="19">
        <v>11.388038074579661</v>
      </c>
      <c r="I178" s="19">
        <v>317.5178777737014</v>
      </c>
      <c r="J178" s="19">
        <v>362.4096940466373</v>
      </c>
      <c r="K178" s="19">
        <v>84.019145171323558</v>
      </c>
      <c r="L178" s="19">
        <v>174.361422986062</v>
      </c>
      <c r="M178" s="19">
        <v>505.5661488342767</v>
      </c>
    </row>
    <row r="179" spans="2:13" x14ac:dyDescent="0.2">
      <c r="B179" s="11" t="s">
        <v>157</v>
      </c>
      <c r="C179" s="5">
        <v>1</v>
      </c>
      <c r="D179" s="19">
        <v>192.07759771029299</v>
      </c>
      <c r="E179" s="19">
        <v>307.64635472349772</v>
      </c>
      <c r="F179" s="19">
        <v>-115.56875701320473</v>
      </c>
      <c r="G179" s="19">
        <v>-1.3883167811983026</v>
      </c>
      <c r="H179" s="19">
        <v>12.414904381483884</v>
      </c>
      <c r="I179" s="19">
        <v>283.1764854233719</v>
      </c>
      <c r="J179" s="19">
        <v>332.11622402362354</v>
      </c>
      <c r="K179" s="19">
        <v>84.164477037128052</v>
      </c>
      <c r="L179" s="19">
        <v>141.75754160596938</v>
      </c>
      <c r="M179" s="19">
        <v>473.53516784102607</v>
      </c>
    </row>
    <row r="180" spans="2:13" x14ac:dyDescent="0.2">
      <c r="B180" s="11" t="s">
        <v>158</v>
      </c>
      <c r="C180" s="5">
        <v>1</v>
      </c>
      <c r="D180" s="19">
        <v>390.64287641209955</v>
      </c>
      <c r="E180" s="19">
        <v>336.82372345992445</v>
      </c>
      <c r="F180" s="19">
        <v>53.819152952175102</v>
      </c>
      <c r="G180" s="19">
        <v>0.64652450302676245</v>
      </c>
      <c r="H180" s="19">
        <v>11.301668805080862</v>
      </c>
      <c r="I180" s="19">
        <v>314.54804979899018</v>
      </c>
      <c r="J180" s="19">
        <v>359.09939712085873</v>
      </c>
      <c r="K180" s="19">
        <v>84.007482178146518</v>
      </c>
      <c r="L180" s="19">
        <v>171.244348382515</v>
      </c>
      <c r="M180" s="19">
        <v>502.4030985373339</v>
      </c>
    </row>
    <row r="181" spans="2:13" x14ac:dyDescent="0.2">
      <c r="B181" s="11" t="s">
        <v>159</v>
      </c>
      <c r="C181" s="5">
        <v>1</v>
      </c>
      <c r="D181" s="19">
        <v>256.29154906337163</v>
      </c>
      <c r="E181" s="19">
        <v>231.79875110810895</v>
      </c>
      <c r="F181" s="19">
        <v>24.492797955262688</v>
      </c>
      <c r="G181" s="19">
        <v>0.2942297148346541</v>
      </c>
      <c r="H181" s="19">
        <v>7.1010099567049663</v>
      </c>
      <c r="I181" s="19">
        <v>217.8026074246653</v>
      </c>
      <c r="J181" s="19">
        <v>245.79489479155259</v>
      </c>
      <c r="K181" s="19">
        <v>83.546117124239174</v>
      </c>
      <c r="L181" s="19">
        <v>67.128729999272593</v>
      </c>
      <c r="M181" s="19">
        <v>396.4687722169453</v>
      </c>
    </row>
    <row r="182" spans="2:13" x14ac:dyDescent="0.2">
      <c r="B182" s="11" t="s">
        <v>160</v>
      </c>
      <c r="C182" s="5">
        <v>1</v>
      </c>
      <c r="D182" s="19">
        <v>184.67931669463792</v>
      </c>
      <c r="E182" s="19">
        <v>183.86088093480777</v>
      </c>
      <c r="F182" s="19">
        <v>0.81843575983015171</v>
      </c>
      <c r="G182" s="19">
        <v>9.83179303014531E-3</v>
      </c>
      <c r="H182" s="19">
        <v>14.245552683467233</v>
      </c>
      <c r="I182" s="19">
        <v>155.78279015286046</v>
      </c>
      <c r="J182" s="19">
        <v>211.93897171675508</v>
      </c>
      <c r="K182" s="19">
        <v>84.453923031374373</v>
      </c>
      <c r="L182" s="19">
        <v>17.401567599878149</v>
      </c>
      <c r="M182" s="19">
        <v>350.32019426973739</v>
      </c>
    </row>
    <row r="183" spans="2:13" x14ac:dyDescent="0.2">
      <c r="B183" s="11" t="s">
        <v>161</v>
      </c>
      <c r="C183" s="5">
        <v>1</v>
      </c>
      <c r="D183" s="19">
        <v>259.95286757158794</v>
      </c>
      <c r="E183" s="19">
        <v>241.79526840814057</v>
      </c>
      <c r="F183" s="19">
        <v>18.157599163447372</v>
      </c>
      <c r="G183" s="19">
        <v>0.21812555812126591</v>
      </c>
      <c r="H183" s="19">
        <v>6.7838749543889447</v>
      </c>
      <c r="I183" s="19">
        <v>228.42420018389595</v>
      </c>
      <c r="J183" s="19">
        <v>255.1663366323852</v>
      </c>
      <c r="K183" s="19">
        <v>83.519759958519117</v>
      </c>
      <c r="L183" s="19">
        <v>77.177197469879331</v>
      </c>
      <c r="M183" s="19">
        <v>406.41333934640181</v>
      </c>
    </row>
    <row r="184" spans="2:13" x14ac:dyDescent="0.2">
      <c r="B184" s="11" t="s">
        <v>162</v>
      </c>
      <c r="C184" s="5">
        <v>1</v>
      </c>
      <c r="D184" s="19">
        <v>325.84191908072341</v>
      </c>
      <c r="E184" s="19">
        <v>253.27338199903085</v>
      </c>
      <c r="F184" s="19">
        <v>72.568537081692568</v>
      </c>
      <c r="G184" s="19">
        <v>0.87175911917105531</v>
      </c>
      <c r="H184" s="19">
        <v>7.2544200518320325</v>
      </c>
      <c r="I184" s="19">
        <v>238.97486587181083</v>
      </c>
      <c r="J184" s="19">
        <v>267.57189812625086</v>
      </c>
      <c r="K184" s="19">
        <v>83.559296038324121</v>
      </c>
      <c r="L184" s="19">
        <v>88.577385152060174</v>
      </c>
      <c r="M184" s="19">
        <v>417.96937884600152</v>
      </c>
    </row>
    <row r="185" spans="2:13" x14ac:dyDescent="0.2">
      <c r="B185" s="11" t="s">
        <v>163</v>
      </c>
      <c r="C185" s="5">
        <v>1</v>
      </c>
      <c r="D185" s="19">
        <v>291.77268941607758</v>
      </c>
      <c r="E185" s="19">
        <v>254.88951400534447</v>
      </c>
      <c r="F185" s="19">
        <v>36.883175410733116</v>
      </c>
      <c r="G185" s="19">
        <v>0.4430741723799167</v>
      </c>
      <c r="H185" s="19">
        <v>7.3863316749342376</v>
      </c>
      <c r="I185" s="19">
        <v>240.33099908334577</v>
      </c>
      <c r="J185" s="19">
        <v>269.44802892734316</v>
      </c>
      <c r="K185" s="19">
        <v>83.570851615524447</v>
      </c>
      <c r="L185" s="19">
        <v>90.170741029368628</v>
      </c>
      <c r="M185" s="19">
        <v>419.6082869813203</v>
      </c>
    </row>
    <row r="186" spans="2:13" x14ac:dyDescent="0.2">
      <c r="B186" s="11" t="s">
        <v>164</v>
      </c>
      <c r="C186" s="5">
        <v>1</v>
      </c>
      <c r="D186" s="19">
        <v>126.71894491627157</v>
      </c>
      <c r="E186" s="19">
        <v>146.4451824823845</v>
      </c>
      <c r="F186" s="19">
        <v>-19.726237566112928</v>
      </c>
      <c r="G186" s="19">
        <v>-0.23696946606261257</v>
      </c>
      <c r="H186" s="19">
        <v>21.750011287250864</v>
      </c>
      <c r="I186" s="19">
        <v>103.5757477190314</v>
      </c>
      <c r="J186" s="19">
        <v>189.31461724573759</v>
      </c>
      <c r="K186" s="19">
        <v>86.038318992919699</v>
      </c>
      <c r="L186" s="19">
        <v>-23.136987131364663</v>
      </c>
      <c r="M186" s="19">
        <v>316.02735209613365</v>
      </c>
    </row>
    <row r="187" spans="2:13" x14ac:dyDescent="0.2">
      <c r="B187" s="11" t="s">
        <v>165</v>
      </c>
      <c r="C187" s="5">
        <v>1</v>
      </c>
      <c r="D187" s="19">
        <v>206.70153351002702</v>
      </c>
      <c r="E187" s="19">
        <v>174.68066069569699</v>
      </c>
      <c r="F187" s="19">
        <v>32.020872814330033</v>
      </c>
      <c r="G187" s="19">
        <v>0.38466378133383849</v>
      </c>
      <c r="H187" s="19">
        <v>16.029661528158378</v>
      </c>
      <c r="I187" s="19">
        <v>143.08607804999417</v>
      </c>
      <c r="J187" s="19">
        <v>206.2752433413998</v>
      </c>
      <c r="K187" s="19">
        <v>84.773105362722134</v>
      </c>
      <c r="L187" s="19">
        <v>7.5922366007491178</v>
      </c>
      <c r="M187" s="19">
        <v>341.76908479064485</v>
      </c>
    </row>
    <row r="188" spans="2:13" x14ac:dyDescent="0.2">
      <c r="B188" s="11" t="s">
        <v>166</v>
      </c>
      <c r="C188" s="5">
        <v>1</v>
      </c>
      <c r="D188" s="19">
        <v>201.98489226665259</v>
      </c>
      <c r="E188" s="19">
        <v>174.9190784901881</v>
      </c>
      <c r="F188" s="19">
        <v>27.065813776464495</v>
      </c>
      <c r="G188" s="19">
        <v>0.3251391157418132</v>
      </c>
      <c r="H188" s="19">
        <v>15.982690381411054</v>
      </c>
      <c r="I188" s="19">
        <v>143.41707632569288</v>
      </c>
      <c r="J188" s="19">
        <v>206.42108065468332</v>
      </c>
      <c r="K188" s="19">
        <v>84.764236184607469</v>
      </c>
      <c r="L188" s="19">
        <v>7.8481356115747758</v>
      </c>
      <c r="M188" s="19">
        <v>341.99002136880142</v>
      </c>
    </row>
    <row r="189" spans="2:13" x14ac:dyDescent="0.2">
      <c r="B189" s="11" t="s">
        <v>167</v>
      </c>
      <c r="C189" s="5">
        <v>1</v>
      </c>
      <c r="D189" s="19">
        <v>303.19777569926305</v>
      </c>
      <c r="E189" s="19">
        <v>263.33801864804332</v>
      </c>
      <c r="F189" s="19">
        <v>39.859757051219731</v>
      </c>
      <c r="G189" s="19">
        <v>0.47883157212093985</v>
      </c>
      <c r="H189" s="19">
        <v>8.2871482673954837</v>
      </c>
      <c r="I189" s="19">
        <v>247.00398749139788</v>
      </c>
      <c r="J189" s="19">
        <v>279.67204980468875</v>
      </c>
      <c r="K189" s="19">
        <v>83.655281785059231</v>
      </c>
      <c r="L189" s="19">
        <v>98.452833177051815</v>
      </c>
      <c r="M189" s="19">
        <v>428.22320411903479</v>
      </c>
    </row>
    <row r="190" spans="2:13" x14ac:dyDescent="0.2">
      <c r="B190" s="11" t="s">
        <v>168</v>
      </c>
      <c r="C190" s="5">
        <v>1</v>
      </c>
      <c r="D190" s="19">
        <v>342.45802828352049</v>
      </c>
      <c r="E190" s="19">
        <v>249.37972146732778</v>
      </c>
      <c r="F190" s="19">
        <v>93.078306816192708</v>
      </c>
      <c r="G190" s="19">
        <v>1.1181410846504123</v>
      </c>
      <c r="H190" s="19">
        <v>6.9991891035332303</v>
      </c>
      <c r="I190" s="19">
        <v>235.58426744629151</v>
      </c>
      <c r="J190" s="19">
        <v>263.17517548836406</v>
      </c>
      <c r="K190" s="19">
        <v>83.537524456012491</v>
      </c>
      <c r="L190" s="19">
        <v>84.726636571770683</v>
      </c>
      <c r="M190" s="19">
        <v>414.03280636288491</v>
      </c>
    </row>
    <row r="191" spans="2:13" x14ac:dyDescent="0.2">
      <c r="B191" s="11" t="s">
        <v>169</v>
      </c>
      <c r="C191" s="5">
        <v>1</v>
      </c>
      <c r="D191" s="19">
        <v>189.92428664396911</v>
      </c>
      <c r="E191" s="19">
        <v>249.37972146732778</v>
      </c>
      <c r="F191" s="19">
        <v>-59.455434823358672</v>
      </c>
      <c r="G191" s="19">
        <v>-0.71423263546288318</v>
      </c>
      <c r="H191" s="19">
        <v>6.9991891035332303</v>
      </c>
      <c r="I191" s="19">
        <v>235.58426744629151</v>
      </c>
      <c r="J191" s="19">
        <v>263.17517548836406</v>
      </c>
      <c r="K191" s="19">
        <v>83.537524456012491</v>
      </c>
      <c r="L191" s="19">
        <v>84.726636571770683</v>
      </c>
      <c r="M191" s="19">
        <v>414.03280636288491</v>
      </c>
    </row>
    <row r="192" spans="2:13" x14ac:dyDescent="0.2">
      <c r="B192" s="11" t="s">
        <v>170</v>
      </c>
      <c r="C192" s="5">
        <v>1</v>
      </c>
      <c r="D192" s="19">
        <v>192.14693620199762</v>
      </c>
      <c r="E192" s="19">
        <v>232.2415269982481</v>
      </c>
      <c r="F192" s="19">
        <v>-40.094590796250486</v>
      </c>
      <c r="G192" s="19">
        <v>-0.4816526081642763</v>
      </c>
      <c r="H192" s="19">
        <v>7.0731300625475066</v>
      </c>
      <c r="I192" s="19">
        <v>218.30033479450751</v>
      </c>
      <c r="J192" s="19">
        <v>246.1827192019887</v>
      </c>
      <c r="K192" s="19">
        <v>83.543752088433166</v>
      </c>
      <c r="L192" s="19">
        <v>67.57616739265697</v>
      </c>
      <c r="M192" s="19">
        <v>396.90688660383921</v>
      </c>
    </row>
    <row r="193" spans="2:13" x14ac:dyDescent="0.2">
      <c r="B193" s="11" t="s">
        <v>171</v>
      </c>
      <c r="C193" s="5">
        <v>1</v>
      </c>
      <c r="D193" s="19">
        <v>166.4431242436884</v>
      </c>
      <c r="E193" s="19">
        <v>232.2415269982481</v>
      </c>
      <c r="F193" s="19">
        <v>-65.798402754559703</v>
      </c>
      <c r="G193" s="19">
        <v>-0.79043012212861674</v>
      </c>
      <c r="H193" s="19">
        <v>7.0731300625475066</v>
      </c>
      <c r="I193" s="19">
        <v>218.30033479450751</v>
      </c>
      <c r="J193" s="19">
        <v>246.1827192019887</v>
      </c>
      <c r="K193" s="19">
        <v>83.543752088433166</v>
      </c>
      <c r="L193" s="19">
        <v>67.57616739265697</v>
      </c>
      <c r="M193" s="19">
        <v>396.90688660383921</v>
      </c>
    </row>
    <row r="194" spans="2:13" x14ac:dyDescent="0.2">
      <c r="B194" s="11" t="s">
        <v>172</v>
      </c>
      <c r="C194" s="5">
        <v>1</v>
      </c>
      <c r="D194" s="19">
        <v>235.78191117171292</v>
      </c>
      <c r="E194" s="19">
        <v>248.16442936430394</v>
      </c>
      <c r="F194" s="19">
        <v>-12.382518192591021</v>
      </c>
      <c r="G194" s="19">
        <v>-0.14875004494772912</v>
      </c>
      <c r="H194" s="19">
        <v>6.9387977403844046</v>
      </c>
      <c r="I194" s="19">
        <v>234.48800717127853</v>
      </c>
      <c r="J194" s="19">
        <v>261.84085155732936</v>
      </c>
      <c r="K194" s="19">
        <v>83.532486244657122</v>
      </c>
      <c r="L194" s="19">
        <v>83.521274820973815</v>
      </c>
      <c r="M194" s="19">
        <v>412.80758390763407</v>
      </c>
    </row>
    <row r="195" spans="2:13" x14ac:dyDescent="0.2">
      <c r="B195" s="11" t="s">
        <v>173</v>
      </c>
      <c r="C195" s="5">
        <v>1</v>
      </c>
      <c r="D195" s="19">
        <v>284.67501459199542</v>
      </c>
      <c r="E195" s="19">
        <v>253.28919540802343</v>
      </c>
      <c r="F195" s="19">
        <v>31.385819183971989</v>
      </c>
      <c r="G195" s="19">
        <v>0.37703494085157702</v>
      </c>
      <c r="H195" s="19">
        <v>7.2556398825168529</v>
      </c>
      <c r="I195" s="19">
        <v>238.98827498540905</v>
      </c>
      <c r="J195" s="19">
        <v>267.59011583063779</v>
      </c>
      <c r="K195" s="19">
        <v>83.55940194996991</v>
      </c>
      <c r="L195" s="19">
        <v>88.592989808407538</v>
      </c>
      <c r="M195" s="19">
        <v>417.98540100763933</v>
      </c>
    </row>
    <row r="196" spans="2:13" x14ac:dyDescent="0.2">
      <c r="B196" s="11" t="s">
        <v>174</v>
      </c>
      <c r="C196" s="5">
        <v>1</v>
      </c>
      <c r="D196" s="19">
        <v>214.07504868302217</v>
      </c>
      <c r="E196" s="19">
        <v>257.73065931258026</v>
      </c>
      <c r="F196" s="19">
        <v>-43.655610629558083</v>
      </c>
      <c r="G196" s="19">
        <v>-0.52443080982128687</v>
      </c>
      <c r="H196" s="19">
        <v>7.6519419985616599</v>
      </c>
      <c r="I196" s="19">
        <v>242.64862445807037</v>
      </c>
      <c r="J196" s="19">
        <v>272.81269416709011</v>
      </c>
      <c r="K196" s="19">
        <v>83.594746010028757</v>
      </c>
      <c r="L196" s="19">
        <v>92.964790306497406</v>
      </c>
      <c r="M196" s="19">
        <v>422.49652831866308</v>
      </c>
    </row>
    <row r="197" spans="2:13" x14ac:dyDescent="0.2">
      <c r="B197" s="11" t="s">
        <v>175</v>
      </c>
      <c r="C197" s="5">
        <v>1</v>
      </c>
      <c r="D197" s="19">
        <v>183.77263114909792</v>
      </c>
      <c r="E197" s="19">
        <v>185.78411774542906</v>
      </c>
      <c r="F197" s="19">
        <v>-2.0114865963311388</v>
      </c>
      <c r="G197" s="19">
        <v>-2.4163802302752977E-2</v>
      </c>
      <c r="H197" s="19">
        <v>13.879128408744061</v>
      </c>
      <c r="I197" s="19">
        <v>158.42825194688496</v>
      </c>
      <c r="J197" s="19">
        <v>213.13998354397316</v>
      </c>
      <c r="K197" s="19">
        <v>84.392888026884549</v>
      </c>
      <c r="L197" s="19">
        <v>19.445104860402722</v>
      </c>
      <c r="M197" s="19">
        <v>352.12313063045542</v>
      </c>
    </row>
    <row r="198" spans="2:13" x14ac:dyDescent="0.2">
      <c r="B198" s="11" t="s">
        <v>176</v>
      </c>
      <c r="C198" s="5">
        <v>1</v>
      </c>
      <c r="D198" s="19">
        <v>289.28642125223553</v>
      </c>
      <c r="E198" s="19">
        <v>241.98259667871966</v>
      </c>
      <c r="F198" s="19">
        <v>47.303824573515868</v>
      </c>
      <c r="G198" s="19">
        <v>0.56825646625903437</v>
      </c>
      <c r="H198" s="19">
        <v>6.7844454119322783</v>
      </c>
      <c r="I198" s="19">
        <v>228.61040407839468</v>
      </c>
      <c r="J198" s="19">
        <v>255.35478927904464</v>
      </c>
      <c r="K198" s="19">
        <v>83.519806295748538</v>
      </c>
      <c r="L198" s="19">
        <v>77.364434409432988</v>
      </c>
      <c r="M198" s="19">
        <v>406.60075894800633</v>
      </c>
    </row>
    <row r="199" spans="2:13" x14ac:dyDescent="0.2">
      <c r="B199" s="11" t="s">
        <v>177</v>
      </c>
      <c r="C199" s="5">
        <v>1</v>
      </c>
      <c r="D199" s="19">
        <v>397.14858141361776</v>
      </c>
      <c r="E199" s="19">
        <v>377.94599620851341</v>
      </c>
      <c r="F199" s="19">
        <v>19.202585205104356</v>
      </c>
      <c r="G199" s="19">
        <v>0.23067887871797887</v>
      </c>
      <c r="H199" s="19">
        <v>17.998236050568391</v>
      </c>
      <c r="I199" s="19">
        <v>342.47133846994279</v>
      </c>
      <c r="J199" s="19">
        <v>413.42065394708402</v>
      </c>
      <c r="K199" s="19">
        <v>85.16728154088193</v>
      </c>
      <c r="L199" s="19">
        <v>210.08064792112643</v>
      </c>
      <c r="M199" s="19">
        <v>545.81134449590036</v>
      </c>
    </row>
    <row r="200" spans="2:13" x14ac:dyDescent="0.2">
      <c r="B200" s="11" t="s">
        <v>178</v>
      </c>
      <c r="C200" s="5">
        <v>1</v>
      </c>
      <c r="D200" s="19">
        <v>300.04673067328798</v>
      </c>
      <c r="E200" s="19">
        <v>324.38762451742423</v>
      </c>
      <c r="F200" s="19">
        <v>-24.340893844136247</v>
      </c>
      <c r="G200" s="19">
        <v>-0.29240490480761755</v>
      </c>
      <c r="H200" s="19">
        <v>11.363579069808768</v>
      </c>
      <c r="I200" s="19">
        <v>301.98992526211748</v>
      </c>
      <c r="J200" s="19">
        <v>346.78532377273098</v>
      </c>
      <c r="K200" s="19">
        <v>84.015833468505591</v>
      </c>
      <c r="L200" s="19">
        <v>158.79178898431616</v>
      </c>
      <c r="M200" s="19">
        <v>489.9834600505323</v>
      </c>
    </row>
    <row r="201" spans="2:13" x14ac:dyDescent="0.2">
      <c r="B201" s="11" t="s">
        <v>179</v>
      </c>
      <c r="C201" s="5">
        <v>1</v>
      </c>
      <c r="D201" s="19">
        <v>256.18438620920188</v>
      </c>
      <c r="E201" s="19">
        <v>349.81181638345504</v>
      </c>
      <c r="F201" s="19">
        <v>-93.627430174253163</v>
      </c>
      <c r="G201" s="19">
        <v>-1.1247376527250883</v>
      </c>
      <c r="H201" s="19">
        <v>11.911546950229273</v>
      </c>
      <c r="I201" s="19">
        <v>326.33406834142102</v>
      </c>
      <c r="J201" s="19">
        <v>373.28956442548906</v>
      </c>
      <c r="K201" s="19">
        <v>84.0917017004614</v>
      </c>
      <c r="L201" s="19">
        <v>184.06644399827431</v>
      </c>
      <c r="M201" s="19">
        <v>515.5571887686358</v>
      </c>
    </row>
    <row r="202" spans="2:13" x14ac:dyDescent="0.2">
      <c r="B202" s="11" t="s">
        <v>180</v>
      </c>
      <c r="C202" s="5">
        <v>1</v>
      </c>
      <c r="D202" s="19">
        <v>318.5782889727414</v>
      </c>
      <c r="E202" s="19">
        <v>337.30468877539778</v>
      </c>
      <c r="F202" s="19">
        <v>-18.726399802656374</v>
      </c>
      <c r="G202" s="19">
        <v>-0.2249585075530916</v>
      </c>
      <c r="H202" s="19">
        <v>11.312266674152959</v>
      </c>
      <c r="I202" s="19">
        <v>315.00812663533509</v>
      </c>
      <c r="J202" s="19">
        <v>359.60125091546047</v>
      </c>
      <c r="K202" s="19">
        <v>84.008908583786635</v>
      </c>
      <c r="L202" s="19">
        <v>171.72250224181354</v>
      </c>
      <c r="M202" s="19">
        <v>502.88687530898198</v>
      </c>
    </row>
    <row r="203" spans="2:13" x14ac:dyDescent="0.2">
      <c r="B203" s="11" t="s">
        <v>181</v>
      </c>
      <c r="C203" s="5">
        <v>1</v>
      </c>
      <c r="D203" s="19">
        <v>281.76515409737482</v>
      </c>
      <c r="E203" s="19">
        <v>253.05199402960864</v>
      </c>
      <c r="F203" s="19">
        <v>28.713160067766182</v>
      </c>
      <c r="G203" s="19">
        <v>0.34492853426430892</v>
      </c>
      <c r="H203" s="19">
        <v>7.2374924571475141</v>
      </c>
      <c r="I203" s="19">
        <v>238.78684231799485</v>
      </c>
      <c r="J203" s="19">
        <v>267.31714574122242</v>
      </c>
      <c r="K203" s="19">
        <v>83.557828126388813</v>
      </c>
      <c r="L203" s="19">
        <v>88.358890448030706</v>
      </c>
      <c r="M203" s="19">
        <v>417.74509761118657</v>
      </c>
    </row>
    <row r="204" spans="2:13" x14ac:dyDescent="0.2">
      <c r="B204" s="11" t="s">
        <v>182</v>
      </c>
      <c r="C204" s="5">
        <v>1</v>
      </c>
      <c r="D204" s="19">
        <v>348.46674668822629</v>
      </c>
      <c r="E204" s="19">
        <v>399.60582660535175</v>
      </c>
      <c r="F204" s="19">
        <v>-51.139079917125457</v>
      </c>
      <c r="G204" s="19">
        <v>-0.61432903371864001</v>
      </c>
      <c r="H204" s="19">
        <v>18.447864493358932</v>
      </c>
      <c r="I204" s="19">
        <v>363.24494784641524</v>
      </c>
      <c r="J204" s="19">
        <v>435.96670536428826</v>
      </c>
      <c r="K204" s="19">
        <v>85.263433243666654</v>
      </c>
      <c r="L204" s="19">
        <v>231.55096259333013</v>
      </c>
      <c r="M204" s="19">
        <v>567.66069061737335</v>
      </c>
    </row>
    <row r="205" spans="2:13" x14ac:dyDescent="0.2">
      <c r="B205" s="11" t="s">
        <v>183</v>
      </c>
      <c r="C205" s="5">
        <v>1</v>
      </c>
      <c r="D205" s="19">
        <v>378.71914793843308</v>
      </c>
      <c r="E205" s="19">
        <v>363.82736017470086</v>
      </c>
      <c r="F205" s="19">
        <v>14.891787763732225</v>
      </c>
      <c r="G205" s="19">
        <v>0.17889366805312915</v>
      </c>
      <c r="H205" s="19">
        <v>13.231327886985417</v>
      </c>
      <c r="I205" s="19">
        <v>337.74831404491141</v>
      </c>
      <c r="J205" s="19">
        <v>389.9064063044903</v>
      </c>
      <c r="K205" s="19">
        <v>84.288773758934141</v>
      </c>
      <c r="L205" s="19">
        <v>197.69355728974705</v>
      </c>
      <c r="M205" s="19">
        <v>529.96116305965461</v>
      </c>
    </row>
    <row r="206" spans="2:13" x14ac:dyDescent="0.2">
      <c r="B206" s="11" t="s">
        <v>184</v>
      </c>
      <c r="C206" s="5">
        <v>1</v>
      </c>
      <c r="D206" s="19">
        <v>360.30415645289946</v>
      </c>
      <c r="E206" s="19">
        <v>312.70848783220703</v>
      </c>
      <c r="F206" s="19">
        <v>47.595668620692436</v>
      </c>
      <c r="G206" s="19">
        <v>0.5717623617852946</v>
      </c>
      <c r="H206" s="19">
        <v>11.990567554159508</v>
      </c>
      <c r="I206" s="19">
        <v>289.07498958938424</v>
      </c>
      <c r="J206" s="19">
        <v>336.34198607502981</v>
      </c>
      <c r="K206" s="19">
        <v>84.102931306838116</v>
      </c>
      <c r="L206" s="19">
        <v>146.94098180895011</v>
      </c>
      <c r="M206" s="19">
        <v>478.47599385546391</v>
      </c>
    </row>
    <row r="207" spans="2:13" x14ac:dyDescent="0.2">
      <c r="B207" s="11" t="s">
        <v>185</v>
      </c>
      <c r="C207" s="5">
        <v>1</v>
      </c>
      <c r="D207" s="19">
        <v>342.76335527262108</v>
      </c>
      <c r="E207" s="19">
        <v>306.36664560855183</v>
      </c>
      <c r="F207" s="19">
        <v>36.396709664069249</v>
      </c>
      <c r="G207" s="19">
        <v>0.43723030439149102</v>
      </c>
      <c r="H207" s="19">
        <v>12.535224425577784</v>
      </c>
      <c r="I207" s="19">
        <v>281.65962460248505</v>
      </c>
      <c r="J207" s="19">
        <v>331.07366661461862</v>
      </c>
      <c r="K207" s="19">
        <v>84.182309278918396</v>
      </c>
      <c r="L207" s="19">
        <v>140.44268500921211</v>
      </c>
      <c r="M207" s="19">
        <v>472.29060620789153</v>
      </c>
    </row>
    <row r="208" spans="2:13" x14ac:dyDescent="0.2">
      <c r="B208" s="11" t="s">
        <v>186</v>
      </c>
      <c r="C208" s="5">
        <v>1</v>
      </c>
      <c r="D208" s="19">
        <v>360.59464988979607</v>
      </c>
      <c r="E208" s="19">
        <v>185.27565533846172</v>
      </c>
      <c r="F208" s="19">
        <v>175.31899455133436</v>
      </c>
      <c r="G208" s="19">
        <v>2.1060908543874093</v>
      </c>
      <c r="H208" s="19">
        <v>13.975719707325341</v>
      </c>
      <c r="I208" s="19">
        <v>157.7294073686833</v>
      </c>
      <c r="J208" s="19">
        <v>212.82190330824014</v>
      </c>
      <c r="K208" s="19">
        <v>84.408827058961023</v>
      </c>
      <c r="L208" s="19">
        <v>18.905226502116108</v>
      </c>
      <c r="M208" s="19">
        <v>351.64608417480736</v>
      </c>
    </row>
    <row r="209" spans="2:13" x14ac:dyDescent="0.2">
      <c r="B209" s="11" t="s">
        <v>187</v>
      </c>
      <c r="C209" s="5">
        <v>1</v>
      </c>
      <c r="D209" s="19">
        <v>283.6937634993709</v>
      </c>
      <c r="E209" s="19">
        <v>232.56622933716559</v>
      </c>
      <c r="F209" s="19">
        <v>51.127534162205308</v>
      </c>
      <c r="G209" s="19">
        <v>0.61419033563343506</v>
      </c>
      <c r="H209" s="19">
        <v>7.053450574115204</v>
      </c>
      <c r="I209" s="19">
        <v>218.66382555217029</v>
      </c>
      <c r="J209" s="19">
        <v>246.4686331221609</v>
      </c>
      <c r="K209" s="19">
        <v>83.542088249775958</v>
      </c>
      <c r="L209" s="19">
        <v>67.904149170000011</v>
      </c>
      <c r="M209" s="19">
        <v>397.22830950433115</v>
      </c>
    </row>
    <row r="210" spans="2:13" x14ac:dyDescent="0.2">
      <c r="B210" s="11" t="s">
        <v>188</v>
      </c>
      <c r="C210" s="5">
        <v>1</v>
      </c>
      <c r="D210" s="19">
        <v>248.0364410567509</v>
      </c>
      <c r="E210" s="19">
        <v>219.12854859346837</v>
      </c>
      <c r="F210" s="19">
        <v>28.907892463282536</v>
      </c>
      <c r="G210" s="19">
        <v>0.34726783650762549</v>
      </c>
      <c r="H210" s="19">
        <v>8.3422339827201188</v>
      </c>
      <c r="I210" s="19">
        <v>202.68594308031737</v>
      </c>
      <c r="J210" s="19">
        <v>235.57115410661936</v>
      </c>
      <c r="K210" s="19">
        <v>83.660756702018404</v>
      </c>
      <c r="L210" s="19">
        <v>54.232572020241719</v>
      </c>
      <c r="M210" s="19">
        <v>384.02452516669501</v>
      </c>
    </row>
    <row r="211" spans="2:13" x14ac:dyDescent="0.2">
      <c r="B211" s="11" t="s">
        <v>189</v>
      </c>
      <c r="C211" s="5">
        <v>1</v>
      </c>
      <c r="D211" s="19">
        <v>378.96757551248282</v>
      </c>
      <c r="E211" s="19">
        <v>403.64676485352669</v>
      </c>
      <c r="F211" s="19">
        <v>-24.679189341043866</v>
      </c>
      <c r="G211" s="19">
        <v>-0.29646881730004837</v>
      </c>
      <c r="H211" s="19">
        <v>18.662649354659354</v>
      </c>
      <c r="I211" s="19">
        <v>366.86254352809362</v>
      </c>
      <c r="J211" s="19">
        <v>440.43098617895976</v>
      </c>
      <c r="K211" s="19">
        <v>85.310162495841226</v>
      </c>
      <c r="L211" s="19">
        <v>235.49979713630779</v>
      </c>
      <c r="M211" s="19">
        <v>571.79373257074553</v>
      </c>
    </row>
    <row r="212" spans="2:13" x14ac:dyDescent="0.2">
      <c r="B212" s="11" t="s">
        <v>190</v>
      </c>
      <c r="C212" s="5">
        <v>1</v>
      </c>
      <c r="D212" s="19">
        <v>270.20687266746779</v>
      </c>
      <c r="E212" s="19">
        <v>297.73159319848202</v>
      </c>
      <c r="F212" s="19">
        <v>-27.524720531014225</v>
      </c>
      <c r="G212" s="19">
        <v>-0.33065192010877414</v>
      </c>
      <c r="H212" s="19">
        <v>13.469925114658302</v>
      </c>
      <c r="I212" s="19">
        <v>271.1822701501498</v>
      </c>
      <c r="J212" s="19">
        <v>324.28091624681423</v>
      </c>
      <c r="K212" s="19">
        <v>84.326557066717541</v>
      </c>
      <c r="L212" s="19">
        <v>131.52331913157008</v>
      </c>
      <c r="M212" s="19">
        <v>463.93986726539396</v>
      </c>
    </row>
    <row r="213" spans="2:13" x14ac:dyDescent="0.2">
      <c r="B213" s="11" t="s">
        <v>209</v>
      </c>
      <c r="C213" s="5">
        <v>1</v>
      </c>
      <c r="D213" s="19">
        <v>305.50056886598702</v>
      </c>
      <c r="E213" s="19">
        <v>320.32884545142417</v>
      </c>
      <c r="F213" s="19">
        <v>-14.828276585437152</v>
      </c>
      <c r="G213" s="19">
        <v>-0.17813071414673168</v>
      </c>
      <c r="H213" s="19">
        <v>11.521993740713667</v>
      </c>
      <c r="I213" s="19">
        <v>297.61890969608874</v>
      </c>
      <c r="J213" s="19">
        <v>343.03878120675961</v>
      </c>
      <c r="K213" s="19">
        <v>84.037406456249656</v>
      </c>
      <c r="L213" s="19">
        <v>154.69048939827908</v>
      </c>
      <c r="M213" s="19">
        <v>485.96720150456929</v>
      </c>
    </row>
    <row r="214" spans="2:13" x14ac:dyDescent="0.2">
      <c r="B214" s="11" t="s">
        <v>232</v>
      </c>
      <c r="C214" s="5">
        <v>1</v>
      </c>
      <c r="D214" s="19">
        <v>127.97854653078643</v>
      </c>
      <c r="E214" s="19">
        <v>225.28362007666766</v>
      </c>
      <c r="F214" s="19">
        <v>-97.305073545881228</v>
      </c>
      <c r="G214" s="19">
        <v>-1.168916842153513</v>
      </c>
      <c r="H214" s="19">
        <v>7.6409250982687995</v>
      </c>
      <c r="I214" s="19">
        <v>210.22329961495333</v>
      </c>
      <c r="J214" s="19">
        <v>240.34394053838199</v>
      </c>
      <c r="K214" s="19">
        <v>83.593738285168357</v>
      </c>
      <c r="L214" s="19">
        <v>60.519737303814367</v>
      </c>
      <c r="M214" s="19">
        <v>390.04750284952092</v>
      </c>
    </row>
    <row r="215" spans="2:13" x14ac:dyDescent="0.2">
      <c r="B215" s="11" t="s">
        <v>233</v>
      </c>
      <c r="C215" s="5">
        <v>1</v>
      </c>
      <c r="D215" s="19">
        <v>152.5346601739578</v>
      </c>
      <c r="E215" s="19">
        <v>210.93293707221653</v>
      </c>
      <c r="F215" s="19">
        <v>-58.398276898258729</v>
      </c>
      <c r="G215" s="19">
        <v>-0.70153309515697382</v>
      </c>
      <c r="H215" s="19">
        <v>9.4911784882892896</v>
      </c>
      <c r="I215" s="19">
        <v>192.2257533536702</v>
      </c>
      <c r="J215" s="19">
        <v>229.64012079076286</v>
      </c>
      <c r="K215" s="19">
        <v>83.783123677912798</v>
      </c>
      <c r="L215" s="19">
        <v>45.795774275175461</v>
      </c>
      <c r="M215" s="19">
        <v>376.0700998692576</v>
      </c>
    </row>
    <row r="216" spans="2:13" x14ac:dyDescent="0.2">
      <c r="B216" s="11" t="s">
        <v>234</v>
      </c>
      <c r="C216" s="5">
        <v>1</v>
      </c>
      <c r="D216" s="19">
        <v>250.59645711523632</v>
      </c>
      <c r="E216" s="19">
        <v>238.14705049203397</v>
      </c>
      <c r="F216" s="19">
        <v>12.44940662320235</v>
      </c>
      <c r="G216" s="19">
        <v>0.14955356947361043</v>
      </c>
      <c r="H216" s="19">
        <v>6.8214545227856895</v>
      </c>
      <c r="I216" s="19">
        <v>224.70191265768466</v>
      </c>
      <c r="J216" s="19">
        <v>251.59218832638328</v>
      </c>
      <c r="K216" s="19">
        <v>83.522820749411352</v>
      </c>
      <c r="L216" s="19">
        <v>73.52294671205388</v>
      </c>
      <c r="M216" s="19">
        <v>402.77115427201409</v>
      </c>
    </row>
    <row r="217" spans="2:13" x14ac:dyDescent="0.2">
      <c r="B217" s="11" t="s">
        <v>235</v>
      </c>
      <c r="C217" s="5">
        <v>1</v>
      </c>
      <c r="D217" s="19">
        <v>230.18775321635798</v>
      </c>
      <c r="E217" s="19">
        <v>245.94860359918081</v>
      </c>
      <c r="F217" s="19">
        <v>-15.760850382822838</v>
      </c>
      <c r="G217" s="19">
        <v>-0.18933363685765467</v>
      </c>
      <c r="H217" s="19">
        <v>6.8536039944351357</v>
      </c>
      <c r="I217" s="19">
        <v>232.44009891598944</v>
      </c>
      <c r="J217" s="19">
        <v>259.45710828237219</v>
      </c>
      <c r="K217" s="19">
        <v>83.525452598859971</v>
      </c>
      <c r="L217" s="19">
        <v>81.319312424272312</v>
      </c>
      <c r="M217" s="19">
        <v>410.57789477408932</v>
      </c>
    </row>
    <row r="218" spans="2:13" x14ac:dyDescent="0.2">
      <c r="B218" s="11" t="s">
        <v>236</v>
      </c>
      <c r="C218" s="5">
        <v>1</v>
      </c>
      <c r="D218" s="19">
        <v>258.26648249879088</v>
      </c>
      <c r="E218" s="19">
        <v>245.94860359918081</v>
      </c>
      <c r="F218" s="19">
        <v>12.317878899610065</v>
      </c>
      <c r="G218" s="19">
        <v>0.14797353910402603</v>
      </c>
      <c r="H218" s="19">
        <v>6.8536039944351357</v>
      </c>
      <c r="I218" s="19">
        <v>232.44009891598944</v>
      </c>
      <c r="J218" s="19">
        <v>259.45710828237219</v>
      </c>
      <c r="K218" s="19">
        <v>83.525452598859971</v>
      </c>
      <c r="L218" s="19">
        <v>81.319312424272312</v>
      </c>
      <c r="M218" s="19">
        <v>410.57789477408932</v>
      </c>
    </row>
    <row r="219" spans="2:13" x14ac:dyDescent="0.2">
      <c r="B219" s="11" t="s">
        <v>237</v>
      </c>
      <c r="C219" s="5">
        <v>1</v>
      </c>
      <c r="D219" s="19">
        <v>120.9717472247146</v>
      </c>
      <c r="E219" s="19">
        <v>225.28362007666766</v>
      </c>
      <c r="F219" s="19">
        <v>-104.31187285195305</v>
      </c>
      <c r="G219" s="19">
        <v>-1.2530888736827321</v>
      </c>
      <c r="H219" s="19">
        <v>7.6409250982687995</v>
      </c>
      <c r="I219" s="19">
        <v>210.22329961495333</v>
      </c>
      <c r="J219" s="19">
        <v>240.34394053838199</v>
      </c>
      <c r="K219" s="19">
        <v>83.593738285168357</v>
      </c>
      <c r="L219" s="19">
        <v>60.519737303814367</v>
      </c>
      <c r="M219" s="19">
        <v>390.04750284952092</v>
      </c>
    </row>
    <row r="220" spans="2:13" x14ac:dyDescent="0.2">
      <c r="B220" s="11" t="s">
        <v>238</v>
      </c>
      <c r="C220" s="5">
        <v>1</v>
      </c>
      <c r="D220" s="19">
        <v>323.95524257777464</v>
      </c>
      <c r="E220" s="19">
        <v>360.9329474046541</v>
      </c>
      <c r="F220" s="19">
        <v>-36.97770482687946</v>
      </c>
      <c r="G220" s="19">
        <v>-0.44420974550663855</v>
      </c>
      <c r="H220" s="19">
        <v>18.498460610385983</v>
      </c>
      <c r="I220" s="19">
        <v>324.47234332100288</v>
      </c>
      <c r="J220" s="19">
        <v>397.39355148830532</v>
      </c>
      <c r="K220" s="19">
        <v>85.274394686129952</v>
      </c>
      <c r="L220" s="19">
        <v>192.85647830763335</v>
      </c>
      <c r="M220" s="19">
        <v>529.00941650167488</v>
      </c>
    </row>
    <row r="221" spans="2:13" x14ac:dyDescent="0.2">
      <c r="B221" s="11" t="s">
        <v>239</v>
      </c>
      <c r="C221" s="5">
        <v>1</v>
      </c>
      <c r="D221" s="19">
        <v>332.53958284465392</v>
      </c>
      <c r="E221" s="19">
        <v>338.18747321519049</v>
      </c>
      <c r="F221" s="19">
        <v>-5.6478903705365724</v>
      </c>
      <c r="G221" s="19">
        <v>-6.7847584264390012E-2</v>
      </c>
      <c r="H221" s="19">
        <v>11.334205599894517</v>
      </c>
      <c r="I221" s="19">
        <v>315.84766928856345</v>
      </c>
      <c r="J221" s="19">
        <v>360.52727714181754</v>
      </c>
      <c r="K221" s="19">
        <v>84.011865594763137</v>
      </c>
      <c r="L221" s="19">
        <v>172.59945839087678</v>
      </c>
      <c r="M221" s="19">
        <v>503.77548803950424</v>
      </c>
    </row>
    <row r="222" spans="2:13" x14ac:dyDescent="0.2">
      <c r="B222" s="11" t="s">
        <v>240</v>
      </c>
      <c r="C222" s="5">
        <v>1</v>
      </c>
      <c r="D222" s="19">
        <v>318.75480206331304</v>
      </c>
      <c r="E222" s="19">
        <v>338.18747321519049</v>
      </c>
      <c r="F222" s="19">
        <v>-19.432671151877457</v>
      </c>
      <c r="G222" s="19">
        <v>-0.23344287990029233</v>
      </c>
      <c r="H222" s="19">
        <v>11.334205599894517</v>
      </c>
      <c r="I222" s="19">
        <v>315.84766928856345</v>
      </c>
      <c r="J222" s="19">
        <v>360.52727714181754</v>
      </c>
      <c r="K222" s="19">
        <v>84.011865594763137</v>
      </c>
      <c r="L222" s="19">
        <v>172.59945839087678</v>
      </c>
      <c r="M222" s="19">
        <v>503.77548803950424</v>
      </c>
    </row>
    <row r="223" spans="2:13" x14ac:dyDescent="0.2">
      <c r="B223" s="11" t="s">
        <v>241</v>
      </c>
      <c r="C223" s="5">
        <v>1</v>
      </c>
      <c r="D223" s="19">
        <v>333.84805201146571</v>
      </c>
      <c r="E223" s="19">
        <v>377.58468837273165</v>
      </c>
      <c r="F223" s="19">
        <v>-43.736636361265937</v>
      </c>
      <c r="G223" s="19">
        <v>-0.52540416443672178</v>
      </c>
      <c r="H223" s="19">
        <v>15.02386362510962</v>
      </c>
      <c r="I223" s="19">
        <v>347.97254090926435</v>
      </c>
      <c r="J223" s="19">
        <v>407.19683583619894</v>
      </c>
      <c r="K223" s="19">
        <v>84.58868613684551</v>
      </c>
      <c r="L223" s="19">
        <v>210.85975594996791</v>
      </c>
      <c r="M223" s="19">
        <v>544.30962079549545</v>
      </c>
    </row>
    <row r="224" spans="2:13" x14ac:dyDescent="0.2">
      <c r="B224" s="11" t="s">
        <v>242</v>
      </c>
      <c r="C224" s="5">
        <v>1</v>
      </c>
      <c r="D224" s="19">
        <v>335.28131464737612</v>
      </c>
      <c r="E224" s="19">
        <v>297.65280990261465</v>
      </c>
      <c r="F224" s="19">
        <v>37.628504744761472</v>
      </c>
      <c r="G224" s="19">
        <v>0.45202774468348217</v>
      </c>
      <c r="H224" s="19">
        <v>13.980272066615017</v>
      </c>
      <c r="I224" s="19">
        <v>270.09758919866101</v>
      </c>
      <c r="J224" s="19">
        <v>325.20803060656829</v>
      </c>
      <c r="K224" s="19">
        <v>84.409580920582968</v>
      </c>
      <c r="L224" s="19">
        <v>131.28089519937933</v>
      </c>
      <c r="M224" s="19">
        <v>464.02472460585</v>
      </c>
    </row>
    <row r="225" spans="2:13" x14ac:dyDescent="0.2">
      <c r="B225" s="11" t="s">
        <v>243</v>
      </c>
      <c r="C225" s="5">
        <v>1</v>
      </c>
      <c r="D225" s="19">
        <v>169.60160845688188</v>
      </c>
      <c r="E225" s="19">
        <v>244.41786409883755</v>
      </c>
      <c r="F225" s="19">
        <v>-74.816255641955678</v>
      </c>
      <c r="G225" s="19">
        <v>-0.8987607541913889</v>
      </c>
      <c r="H225" s="19">
        <v>6.8140652499085066</v>
      </c>
      <c r="I225" s="19">
        <v>230.98729057654185</v>
      </c>
      <c r="J225" s="19">
        <v>257.84843762113326</v>
      </c>
      <c r="K225" s="19">
        <v>83.522217579287712</v>
      </c>
      <c r="L225" s="19">
        <v>79.794949171678041</v>
      </c>
      <c r="M225" s="19">
        <v>409.04077902599704</v>
      </c>
    </row>
    <row r="226" spans="2:13" x14ac:dyDescent="0.2">
      <c r="B226" s="11" t="s">
        <v>244</v>
      </c>
      <c r="C226" s="5">
        <v>1</v>
      </c>
      <c r="D226" s="19">
        <v>209.3971488106277</v>
      </c>
      <c r="E226" s="19">
        <v>244.98609317976684</v>
      </c>
      <c r="F226" s="19">
        <v>-35.588944369139142</v>
      </c>
      <c r="G226" s="19">
        <v>-0.42752669466855414</v>
      </c>
      <c r="H226" s="19">
        <v>6.8268743524282058</v>
      </c>
      <c r="I226" s="19">
        <v>231.53027282069513</v>
      </c>
      <c r="J226" s="19">
        <v>258.44191353883855</v>
      </c>
      <c r="K226" s="19">
        <v>83.523263571029773</v>
      </c>
      <c r="L226" s="19">
        <v>80.361116595068069</v>
      </c>
      <c r="M226" s="19">
        <v>409.61106976446558</v>
      </c>
    </row>
    <row r="227" spans="2:13" x14ac:dyDescent="0.2">
      <c r="B227" s="11" t="s">
        <v>245</v>
      </c>
      <c r="C227" s="5">
        <v>1</v>
      </c>
      <c r="D227" s="19">
        <v>196.34960394675636</v>
      </c>
      <c r="E227" s="19">
        <v>256.35067445741527</v>
      </c>
      <c r="F227" s="19">
        <v>-60.001070510658906</v>
      </c>
      <c r="G227" s="19">
        <v>-0.72078730647152811</v>
      </c>
      <c r="H227" s="19">
        <v>7.5177603256108885</v>
      </c>
      <c r="I227" s="19">
        <v>241.53311268289741</v>
      </c>
      <c r="J227" s="19">
        <v>271.16823623193312</v>
      </c>
      <c r="K227" s="19">
        <v>83.58257033882839</v>
      </c>
      <c r="L227" s="19">
        <v>91.608803790244991</v>
      </c>
      <c r="M227" s="19">
        <v>421.09254512458551</v>
      </c>
    </row>
    <row r="228" spans="2:13" x14ac:dyDescent="0.2">
      <c r="B228" s="11" t="s">
        <v>246</v>
      </c>
      <c r="C228" s="5">
        <v>1</v>
      </c>
      <c r="D228" s="19">
        <v>358.38055216776797</v>
      </c>
      <c r="E228" s="19">
        <v>256.35067445741527</v>
      </c>
      <c r="F228" s="19">
        <v>102.02987771035271</v>
      </c>
      <c r="G228" s="19">
        <v>1.2256754772633627</v>
      </c>
      <c r="H228" s="19">
        <v>7.5177603256108885</v>
      </c>
      <c r="I228" s="19">
        <v>241.53311268289741</v>
      </c>
      <c r="J228" s="19">
        <v>271.16823623193312</v>
      </c>
      <c r="K228" s="19">
        <v>83.58257033882839</v>
      </c>
      <c r="L228" s="19">
        <v>91.608803790244991</v>
      </c>
      <c r="M228" s="19">
        <v>421.09254512458551</v>
      </c>
    </row>
    <row r="229" spans="2:13" x14ac:dyDescent="0.2">
      <c r="B229" s="11" t="s">
        <v>247</v>
      </c>
      <c r="C229" s="5">
        <v>1</v>
      </c>
      <c r="D229" s="19">
        <v>198.00953936017774</v>
      </c>
      <c r="E229" s="19">
        <v>256.35067445741527</v>
      </c>
      <c r="F229" s="19">
        <v>-58.341135097237526</v>
      </c>
      <c r="G229" s="19">
        <v>-0.70084665599023122</v>
      </c>
      <c r="H229" s="19">
        <v>7.5177603256108885</v>
      </c>
      <c r="I229" s="19">
        <v>241.53311268289741</v>
      </c>
      <c r="J229" s="19">
        <v>271.16823623193312</v>
      </c>
      <c r="K229" s="19">
        <v>83.58257033882839</v>
      </c>
      <c r="L229" s="19">
        <v>91.608803790244991</v>
      </c>
      <c r="M229" s="19">
        <v>421.09254512458551</v>
      </c>
    </row>
    <row r="230" spans="2:13" x14ac:dyDescent="0.2">
      <c r="B230" s="11" t="s">
        <v>248</v>
      </c>
      <c r="C230" s="5">
        <v>1</v>
      </c>
      <c r="D230" s="19">
        <v>166.40779961215463</v>
      </c>
      <c r="E230" s="19">
        <v>244.41786409883755</v>
      </c>
      <c r="F230" s="19">
        <v>-78.010064486682921</v>
      </c>
      <c r="G230" s="19">
        <v>-0.93712768423086112</v>
      </c>
      <c r="H230" s="19">
        <v>6.8140652499085066</v>
      </c>
      <c r="I230" s="19">
        <v>230.98729057654185</v>
      </c>
      <c r="J230" s="19">
        <v>257.84843762113326</v>
      </c>
      <c r="K230" s="19">
        <v>83.522217579287712</v>
      </c>
      <c r="L230" s="19">
        <v>79.794949171678041</v>
      </c>
      <c r="M230" s="19">
        <v>409.04077902599704</v>
      </c>
    </row>
    <row r="231" spans="2:13" x14ac:dyDescent="0.2">
      <c r="B231" s="11" t="s">
        <v>249</v>
      </c>
      <c r="C231" s="5">
        <v>1</v>
      </c>
      <c r="D231" s="19">
        <v>299.87320850245294</v>
      </c>
      <c r="E231" s="19">
        <v>380.68567205614602</v>
      </c>
      <c r="F231" s="19">
        <v>-80.812463553693078</v>
      </c>
      <c r="G231" s="19">
        <v>-0.97079264483868466</v>
      </c>
      <c r="H231" s="19">
        <v>17.98768685337134</v>
      </c>
      <c r="I231" s="19">
        <v>345.23180686407449</v>
      </c>
      <c r="J231" s="19">
        <v>416.13953724821755</v>
      </c>
      <c r="K231" s="19">
        <v>85.16505282371881</v>
      </c>
      <c r="L231" s="19">
        <v>212.82471658694053</v>
      </c>
      <c r="M231" s="19">
        <v>548.54662752535148</v>
      </c>
    </row>
    <row r="232" spans="2:13" x14ac:dyDescent="0.2">
      <c r="B232" s="11" t="s">
        <v>250</v>
      </c>
      <c r="C232" s="5">
        <v>1</v>
      </c>
      <c r="D232" s="19">
        <v>344.85569958245247</v>
      </c>
      <c r="E232" s="19">
        <v>332.34283140690752</v>
      </c>
      <c r="F232" s="19">
        <v>12.512868175544952</v>
      </c>
      <c r="G232" s="19">
        <v>0.15031592722803414</v>
      </c>
      <c r="H232" s="19">
        <v>11.249303849210852</v>
      </c>
      <c r="I232" s="19">
        <v>310.17036946526423</v>
      </c>
      <c r="J232" s="19">
        <v>354.51529334855081</v>
      </c>
      <c r="K232" s="19">
        <v>84.000453458441143</v>
      </c>
      <c r="L232" s="19">
        <v>166.77730998855597</v>
      </c>
      <c r="M232" s="19">
        <v>497.90835282525904</v>
      </c>
    </row>
    <row r="233" spans="2:13" x14ac:dyDescent="0.2">
      <c r="B233" s="11" t="s">
        <v>251</v>
      </c>
      <c r="C233" s="5">
        <v>1</v>
      </c>
      <c r="D233" s="19">
        <v>340.26696321400709</v>
      </c>
      <c r="E233" s="19">
        <v>332.34283140690752</v>
      </c>
      <c r="F233" s="19">
        <v>7.9241318070995703</v>
      </c>
      <c r="G233" s="19">
        <v>9.5191861957696577E-2</v>
      </c>
      <c r="H233" s="19">
        <v>11.249303849210852</v>
      </c>
      <c r="I233" s="19">
        <v>310.17036946526423</v>
      </c>
      <c r="J233" s="19">
        <v>354.51529334855081</v>
      </c>
      <c r="K233" s="19">
        <v>84.000453458441143</v>
      </c>
      <c r="L233" s="19">
        <v>166.77730998855597</v>
      </c>
      <c r="M233" s="19">
        <v>497.90835282525904</v>
      </c>
    </row>
    <row r="234" spans="2:13" x14ac:dyDescent="0.2">
      <c r="B234" s="11" t="s">
        <v>252</v>
      </c>
      <c r="C234" s="5">
        <v>1</v>
      </c>
      <c r="D234" s="19">
        <v>262.28117718093938</v>
      </c>
      <c r="E234" s="19">
        <v>356.45197886607468</v>
      </c>
      <c r="F234" s="19">
        <v>-94.170801685135302</v>
      </c>
      <c r="G234" s="19">
        <v>-1.13126512439199</v>
      </c>
      <c r="H234" s="19">
        <v>12.461506220034858</v>
      </c>
      <c r="I234" s="19">
        <v>331.89025699395575</v>
      </c>
      <c r="J234" s="19">
        <v>381.01370073819362</v>
      </c>
      <c r="K234" s="19">
        <v>84.17136378486353</v>
      </c>
      <c r="L234" s="19">
        <v>190.54959191730188</v>
      </c>
      <c r="M234" s="19">
        <v>522.35436581484748</v>
      </c>
    </row>
    <row r="235" spans="2:13" x14ac:dyDescent="0.2">
      <c r="B235" s="11" t="s">
        <v>253</v>
      </c>
      <c r="C235" s="5">
        <v>1</v>
      </c>
      <c r="D235" s="19">
        <v>235.86848608428613</v>
      </c>
      <c r="E235" s="19">
        <v>268.52701155800469</v>
      </c>
      <c r="F235" s="19">
        <v>-32.658525473718555</v>
      </c>
      <c r="G235" s="19">
        <v>-0.39232384371128248</v>
      </c>
      <c r="H235" s="19">
        <v>8.9831239766557456</v>
      </c>
      <c r="I235" s="19">
        <v>250.82120707807366</v>
      </c>
      <c r="J235" s="19">
        <v>286.23281603793572</v>
      </c>
      <c r="K235" s="19">
        <v>83.727091556507773</v>
      </c>
      <c r="L235" s="19">
        <v>103.50028849092516</v>
      </c>
      <c r="M235" s="19">
        <v>433.55373462508419</v>
      </c>
    </row>
    <row r="236" spans="2:13" x14ac:dyDescent="0.2">
      <c r="B236" s="11" t="s">
        <v>254</v>
      </c>
      <c r="C236" s="5">
        <v>1</v>
      </c>
      <c r="D236" s="19">
        <v>203.79754865341786</v>
      </c>
      <c r="E236" s="19">
        <v>246.15734084140902</v>
      </c>
      <c r="F236" s="19">
        <v>-42.359792187991161</v>
      </c>
      <c r="G236" s="19">
        <v>-0.50886426282097563</v>
      </c>
      <c r="H236" s="19">
        <v>6.8602301259301983</v>
      </c>
      <c r="I236" s="19">
        <v>232.6357760035304</v>
      </c>
      <c r="J236" s="19">
        <v>259.67890567928765</v>
      </c>
      <c r="K236" s="19">
        <v>83.525996561026361</v>
      </c>
      <c r="L236" s="19">
        <v>81.526977513006074</v>
      </c>
      <c r="M236" s="19">
        <v>410.78770416981195</v>
      </c>
    </row>
    <row r="237" spans="2:13" x14ac:dyDescent="0.2">
      <c r="B237" s="11" t="s">
        <v>255</v>
      </c>
      <c r="C237" s="5">
        <v>1</v>
      </c>
      <c r="D237" s="19">
        <v>219.29149989342258</v>
      </c>
      <c r="E237" s="19">
        <v>216.00641088036394</v>
      </c>
      <c r="F237" s="19">
        <v>3.2850890130586379</v>
      </c>
      <c r="G237" s="19">
        <v>3.9463470252936714E-2</v>
      </c>
      <c r="H237" s="19">
        <v>8.7549423860972144</v>
      </c>
      <c r="I237" s="19">
        <v>198.75035402039765</v>
      </c>
      <c r="J237" s="19">
        <v>233.26246774033024</v>
      </c>
      <c r="K237" s="19">
        <v>83.702917274822326</v>
      </c>
      <c r="L237" s="19">
        <v>51.027335503116774</v>
      </c>
      <c r="M237" s="19">
        <v>380.98548625761111</v>
      </c>
    </row>
    <row r="238" spans="2:13" x14ac:dyDescent="0.2">
      <c r="B238" s="11" t="s">
        <v>256</v>
      </c>
      <c r="C238" s="5">
        <v>1</v>
      </c>
      <c r="D238" s="19">
        <v>294.08243374242301</v>
      </c>
      <c r="E238" s="19">
        <v>250.2625059071205</v>
      </c>
      <c r="F238" s="19">
        <v>43.819927835302508</v>
      </c>
      <c r="G238" s="19">
        <v>0.52640473720503933</v>
      </c>
      <c r="H238" s="19">
        <v>7.0489508857915757</v>
      </c>
      <c r="I238" s="19">
        <v>236.36897104143276</v>
      </c>
      <c r="J238" s="19">
        <v>264.15604077280824</v>
      </c>
      <c r="K238" s="19">
        <v>83.541708461834617</v>
      </c>
      <c r="L238" s="19">
        <v>85.601174304825093</v>
      </c>
      <c r="M238" s="19">
        <v>414.92383750941588</v>
      </c>
    </row>
    <row r="239" spans="2:13" x14ac:dyDescent="0.2">
      <c r="B239" s="11" t="s">
        <v>257</v>
      </c>
      <c r="C239" s="5">
        <v>1</v>
      </c>
      <c r="D239" s="19">
        <v>337.72974904051551</v>
      </c>
      <c r="E239" s="19">
        <v>259.79483839406919</v>
      </c>
      <c r="F239" s="19">
        <v>77.934910646446326</v>
      </c>
      <c r="G239" s="19">
        <v>0.93622486810418049</v>
      </c>
      <c r="H239" s="19">
        <v>7.8697688111767876</v>
      </c>
      <c r="I239" s="19">
        <v>244.28346526429198</v>
      </c>
      <c r="J239" s="19">
        <v>275.3062115238464</v>
      </c>
      <c r="K239" s="19">
        <v>83.614966395216825</v>
      </c>
      <c r="L239" s="19">
        <v>94.989114857693835</v>
      </c>
      <c r="M239" s="19">
        <v>424.60056193044454</v>
      </c>
    </row>
    <row r="240" spans="2:13" x14ac:dyDescent="0.2">
      <c r="B240" s="11" t="s">
        <v>258</v>
      </c>
      <c r="C240" s="5">
        <v>1</v>
      </c>
      <c r="D240" s="19">
        <v>198.84945852895032</v>
      </c>
      <c r="E240" s="19">
        <v>259.79483839406919</v>
      </c>
      <c r="F240" s="19">
        <v>-60.945379865118866</v>
      </c>
      <c r="G240" s="19">
        <v>-0.7321312073433659</v>
      </c>
      <c r="H240" s="19">
        <v>7.8697688111767876</v>
      </c>
      <c r="I240" s="19">
        <v>244.28346526429198</v>
      </c>
      <c r="J240" s="19">
        <v>275.3062115238464</v>
      </c>
      <c r="K240" s="19">
        <v>83.614966395216825</v>
      </c>
      <c r="L240" s="19">
        <v>94.989114857693835</v>
      </c>
      <c r="M240" s="19">
        <v>424.60056193044454</v>
      </c>
    </row>
    <row r="241" spans="2:13" x14ac:dyDescent="0.2">
      <c r="B241" s="11" t="s">
        <v>259</v>
      </c>
      <c r="C241" s="5">
        <v>1</v>
      </c>
      <c r="D241" s="19">
        <v>224.22524285785963</v>
      </c>
      <c r="E241" s="19">
        <v>246.15734084140902</v>
      </c>
      <c r="F241" s="19">
        <v>-21.932097983549397</v>
      </c>
      <c r="G241" s="19">
        <v>-0.2634682630874714</v>
      </c>
      <c r="H241" s="19">
        <v>6.8602301259301983</v>
      </c>
      <c r="I241" s="19">
        <v>232.6357760035304</v>
      </c>
      <c r="J241" s="19">
        <v>259.67890567928765</v>
      </c>
      <c r="K241" s="19">
        <v>83.525996561026361</v>
      </c>
      <c r="L241" s="19">
        <v>81.526977513006074</v>
      </c>
      <c r="M241" s="19">
        <v>410.78770416981195</v>
      </c>
    </row>
    <row r="242" spans="2:13" x14ac:dyDescent="0.2">
      <c r="B242" s="11" t="s">
        <v>260</v>
      </c>
      <c r="C242" s="5">
        <v>1</v>
      </c>
      <c r="D242" s="19">
        <v>258.85789097402039</v>
      </c>
      <c r="E242" s="19">
        <v>246.15734084140902</v>
      </c>
      <c r="F242" s="19">
        <v>12.700550132611369</v>
      </c>
      <c r="G242" s="19">
        <v>0.1525705332068254</v>
      </c>
      <c r="H242" s="19">
        <v>6.8602301259301983</v>
      </c>
      <c r="I242" s="19">
        <v>232.6357760035304</v>
      </c>
      <c r="J242" s="19">
        <v>259.67890567928765</v>
      </c>
      <c r="K242" s="19">
        <v>83.525996561026361</v>
      </c>
      <c r="L242" s="19">
        <v>81.526977513006074</v>
      </c>
      <c r="M242" s="19">
        <v>410.78770416981195</v>
      </c>
    </row>
    <row r="243" spans="2:13" x14ac:dyDescent="0.2">
      <c r="B243" s="11" t="s">
        <v>261</v>
      </c>
      <c r="C243" s="5">
        <v>1</v>
      </c>
      <c r="D243" s="19">
        <v>259.40173476767922</v>
      </c>
      <c r="E243" s="19">
        <v>265.79410034750629</v>
      </c>
      <c r="F243" s="19">
        <v>-6.3923655798270715</v>
      </c>
      <c r="G243" s="19">
        <v>-7.6790896046535634E-2</v>
      </c>
      <c r="H243" s="19">
        <v>8.6051429342782431</v>
      </c>
      <c r="I243" s="19">
        <v>248.83329932637736</v>
      </c>
      <c r="J243" s="19">
        <v>282.75490136863522</v>
      </c>
      <c r="K243" s="19">
        <v>83.687381540177412</v>
      </c>
      <c r="L243" s="19">
        <v>100.84564601932732</v>
      </c>
      <c r="M243" s="19">
        <v>430.74255467568526</v>
      </c>
    </row>
    <row r="244" spans="2:13" x14ac:dyDescent="0.2">
      <c r="B244" s="11" t="s">
        <v>262</v>
      </c>
      <c r="C244" s="5">
        <v>1</v>
      </c>
      <c r="D244" s="19">
        <v>206.1745931678478</v>
      </c>
      <c r="E244" s="19">
        <v>259.33387704705967</v>
      </c>
      <c r="F244" s="19">
        <v>-53.15928387921187</v>
      </c>
      <c r="G244" s="19">
        <v>-0.63859755692935005</v>
      </c>
      <c r="H244" s="19">
        <v>7.8194156062112814</v>
      </c>
      <c r="I244" s="19">
        <v>243.92175046050883</v>
      </c>
      <c r="J244" s="19">
        <v>274.74600363361048</v>
      </c>
      <c r="K244" s="19">
        <v>83.610242222795449</v>
      </c>
      <c r="L244" s="19">
        <v>94.537464889825884</v>
      </c>
      <c r="M244" s="19">
        <v>424.13028920429349</v>
      </c>
    </row>
    <row r="245" spans="2:13" x14ac:dyDescent="0.2">
      <c r="B245" s="11" t="s">
        <v>263</v>
      </c>
      <c r="C245" s="5">
        <v>1</v>
      </c>
      <c r="D245" s="19">
        <v>304.46835954757643</v>
      </c>
      <c r="E245" s="19">
        <v>289.65972106466165</v>
      </c>
      <c r="F245" s="19">
        <v>14.808638482914773</v>
      </c>
      <c r="G245" s="19">
        <v>0.17789480343879183</v>
      </c>
      <c r="H245" s="19">
        <v>12.488585575105636</v>
      </c>
      <c r="I245" s="19">
        <v>265.04462558136117</v>
      </c>
      <c r="J245" s="19">
        <v>314.27481654796213</v>
      </c>
      <c r="K245" s="19">
        <v>84.175377122996025</v>
      </c>
      <c r="L245" s="19">
        <v>123.74942379644204</v>
      </c>
      <c r="M245" s="19">
        <v>455.57001833288126</v>
      </c>
    </row>
    <row r="246" spans="2:13" x14ac:dyDescent="0.2">
      <c r="B246" s="11" t="s">
        <v>264</v>
      </c>
      <c r="C246" s="5">
        <v>1</v>
      </c>
      <c r="D246" s="19">
        <v>331.18181179812558</v>
      </c>
      <c r="E246" s="19">
        <v>297.65280990261465</v>
      </c>
      <c r="F246" s="19">
        <v>33.52900189551093</v>
      </c>
      <c r="G246" s="19">
        <v>0.40278079639680564</v>
      </c>
      <c r="H246" s="19">
        <v>13.980272066615017</v>
      </c>
      <c r="I246" s="19">
        <v>270.09758919866101</v>
      </c>
      <c r="J246" s="19">
        <v>325.20803060656829</v>
      </c>
      <c r="K246" s="19">
        <v>84.409580920582968</v>
      </c>
      <c r="L246" s="19">
        <v>131.28089519937933</v>
      </c>
      <c r="M246" s="19">
        <v>464.02472460585</v>
      </c>
    </row>
    <row r="247" spans="2:13" x14ac:dyDescent="0.2">
      <c r="B247" s="11" t="s">
        <v>265</v>
      </c>
      <c r="C247" s="5">
        <v>1</v>
      </c>
      <c r="D247" s="19">
        <v>280.66506151742271</v>
      </c>
      <c r="E247" s="19">
        <v>336.16968023082364</v>
      </c>
      <c r="F247" s="19">
        <v>-55.50461871340093</v>
      </c>
      <c r="G247" s="19">
        <v>-0.66677184721319882</v>
      </c>
      <c r="H247" s="19">
        <v>11.288796957563413</v>
      </c>
      <c r="I247" s="19">
        <v>313.91937707752481</v>
      </c>
      <c r="J247" s="19">
        <v>358.41998338412247</v>
      </c>
      <c r="K247" s="19">
        <v>84.005751475008893</v>
      </c>
      <c r="L247" s="19">
        <v>170.59371638223027</v>
      </c>
      <c r="M247" s="19">
        <v>501.74564407941705</v>
      </c>
    </row>
    <row r="248" spans="2:13" x14ac:dyDescent="0.2">
      <c r="B248" s="11" t="s">
        <v>266</v>
      </c>
      <c r="C248" s="5">
        <v>1</v>
      </c>
      <c r="D248" s="19">
        <v>340.35566181391414</v>
      </c>
      <c r="E248" s="19">
        <v>248.24471292275368</v>
      </c>
      <c r="F248" s="19">
        <v>92.110948891160461</v>
      </c>
      <c r="G248" s="19">
        <v>1.1065203034336168</v>
      </c>
      <c r="H248" s="19">
        <v>6.9424929856273447</v>
      </c>
      <c r="I248" s="19">
        <v>234.56100737374354</v>
      </c>
      <c r="J248" s="19">
        <v>261.92841847176385</v>
      </c>
      <c r="K248" s="19">
        <v>83.532793278971297</v>
      </c>
      <c r="L248" s="19">
        <v>83.600953212496165</v>
      </c>
      <c r="M248" s="19">
        <v>412.88847263301119</v>
      </c>
    </row>
    <row r="249" spans="2:13" x14ac:dyDescent="0.2">
      <c r="B249" s="11" t="s">
        <v>267</v>
      </c>
      <c r="C249" s="5">
        <v>1</v>
      </c>
      <c r="D249" s="19">
        <v>293.192482907672</v>
      </c>
      <c r="E249" s="19">
        <v>258.78594187753311</v>
      </c>
      <c r="F249" s="19">
        <v>34.406541030138897</v>
      </c>
      <c r="G249" s="19">
        <v>0.41332259279791289</v>
      </c>
      <c r="H249" s="19">
        <v>7.7608219354521042</v>
      </c>
      <c r="I249" s="19">
        <v>243.48930385386078</v>
      </c>
      <c r="J249" s="19">
        <v>274.08257990120541</v>
      </c>
      <c r="K249" s="19">
        <v>83.604782765375703</v>
      </c>
      <c r="L249" s="19">
        <v>94.000290351666735</v>
      </c>
      <c r="M249" s="19">
        <v>423.57159340339945</v>
      </c>
    </row>
    <row r="250" spans="2:13" x14ac:dyDescent="0.2">
      <c r="B250" s="11" t="s">
        <v>268</v>
      </c>
      <c r="C250" s="5">
        <v>1</v>
      </c>
      <c r="D250" s="19">
        <v>247.64821289163172</v>
      </c>
      <c r="E250" s="19">
        <v>244.5570222440879</v>
      </c>
      <c r="F250" s="19">
        <v>3.0911906475438116</v>
      </c>
      <c r="G250" s="19">
        <v>3.7134187134832415E-2</v>
      </c>
      <c r="H250" s="19">
        <v>6.816997206663534</v>
      </c>
      <c r="I250" s="19">
        <v>231.12066981312046</v>
      </c>
      <c r="J250" s="19">
        <v>257.99337467505535</v>
      </c>
      <c r="K250" s="19">
        <v>83.522456830768135</v>
      </c>
      <c r="L250" s="19">
        <v>79.933635750472803</v>
      </c>
      <c r="M250" s="19">
        <v>409.18040873770303</v>
      </c>
    </row>
    <row r="251" spans="2:13" x14ac:dyDescent="0.2">
      <c r="B251" s="11" t="s">
        <v>269</v>
      </c>
      <c r="C251" s="5">
        <v>1</v>
      </c>
      <c r="D251" s="19">
        <v>236.22983595974381</v>
      </c>
      <c r="E251" s="19">
        <v>233.88533250682769</v>
      </c>
      <c r="F251" s="19">
        <v>2.3445034529161148</v>
      </c>
      <c r="G251" s="19">
        <v>2.8164302977567755E-2</v>
      </c>
      <c r="H251" s="19">
        <v>6.9802837757659244</v>
      </c>
      <c r="I251" s="19">
        <v>220.12714102808147</v>
      </c>
      <c r="J251" s="19">
        <v>247.64352398557392</v>
      </c>
      <c r="K251" s="19">
        <v>83.535942597914627</v>
      </c>
      <c r="L251" s="19">
        <v>69.235365465401145</v>
      </c>
      <c r="M251" s="19">
        <v>398.53529954825422</v>
      </c>
    </row>
    <row r="252" spans="2:13" x14ac:dyDescent="0.2">
      <c r="B252" s="11" t="s">
        <v>270</v>
      </c>
      <c r="C252" s="5">
        <v>1</v>
      </c>
      <c r="D252" s="19">
        <v>272.23564345348746</v>
      </c>
      <c r="E252" s="19">
        <v>220.41308523643184</v>
      </c>
      <c r="F252" s="19">
        <v>51.822558217055615</v>
      </c>
      <c r="G252" s="19">
        <v>0.62253959527438563</v>
      </c>
      <c r="H252" s="19">
        <v>8.1827607646551908</v>
      </c>
      <c r="I252" s="19">
        <v>204.28480262767141</v>
      </c>
      <c r="J252" s="19">
        <v>236.54136784519227</v>
      </c>
      <c r="K252" s="19">
        <v>83.645005337219317</v>
      </c>
      <c r="L252" s="19">
        <v>55.548154720918461</v>
      </c>
      <c r="M252" s="19">
        <v>385.27801575194519</v>
      </c>
    </row>
    <row r="253" spans="2:13" x14ac:dyDescent="0.2">
      <c r="B253" s="11" t="s">
        <v>271</v>
      </c>
      <c r="C253" s="5">
        <v>1</v>
      </c>
      <c r="D253" s="19">
        <v>183.67520776248719</v>
      </c>
      <c r="E253" s="19">
        <v>248.24471292275368</v>
      </c>
      <c r="F253" s="19">
        <v>-64.569505160266488</v>
      </c>
      <c r="G253" s="19">
        <v>-0.77566748907255156</v>
      </c>
      <c r="H253" s="19">
        <v>6.9424929856273447</v>
      </c>
      <c r="I253" s="19">
        <v>234.56100737374354</v>
      </c>
      <c r="J253" s="19">
        <v>261.92841847176385</v>
      </c>
      <c r="K253" s="19">
        <v>83.532793278971297</v>
      </c>
      <c r="L253" s="19">
        <v>83.600953212496165</v>
      </c>
      <c r="M253" s="19">
        <v>412.88847263301119</v>
      </c>
    </row>
    <row r="254" spans="2:13" x14ac:dyDescent="0.2">
      <c r="B254" s="11" t="s">
        <v>272</v>
      </c>
      <c r="C254" s="5">
        <v>1</v>
      </c>
      <c r="D254" s="19">
        <v>252.50665912191596</v>
      </c>
      <c r="E254" s="19">
        <v>246.85313151895542</v>
      </c>
      <c r="F254" s="19">
        <v>5.653527602960537</v>
      </c>
      <c r="G254" s="19">
        <v>6.7915303815728717E-2</v>
      </c>
      <c r="H254" s="19">
        <v>6.8844340449279873</v>
      </c>
      <c r="I254" s="19">
        <v>233.28386057588037</v>
      </c>
      <c r="J254" s="19">
        <v>260.42240246203045</v>
      </c>
      <c r="K254" s="19">
        <v>83.527987981579145</v>
      </c>
      <c r="L254" s="19">
        <v>82.218843085763041</v>
      </c>
      <c r="M254" s="19">
        <v>411.48741995214777</v>
      </c>
    </row>
    <row r="255" spans="2:13" x14ac:dyDescent="0.2">
      <c r="B255" s="11" t="s">
        <v>273</v>
      </c>
      <c r="C255" s="5">
        <v>1</v>
      </c>
      <c r="D255" s="19">
        <v>289.86053137541177</v>
      </c>
      <c r="E255" s="19">
        <v>248.24471292275368</v>
      </c>
      <c r="F255" s="19">
        <v>41.61581845265809</v>
      </c>
      <c r="G255" s="19">
        <v>0.49992697519906526</v>
      </c>
      <c r="H255" s="19">
        <v>6.9424929856273447</v>
      </c>
      <c r="I255" s="19">
        <v>234.56100737374354</v>
      </c>
      <c r="J255" s="19">
        <v>261.92841847176385</v>
      </c>
      <c r="K255" s="19">
        <v>83.532793278971297</v>
      </c>
      <c r="L255" s="19">
        <v>83.600953212496165</v>
      </c>
      <c r="M255" s="19">
        <v>412.88847263301119</v>
      </c>
    </row>
    <row r="256" spans="2:13" x14ac:dyDescent="0.2">
      <c r="B256" s="11" t="s">
        <v>274</v>
      </c>
      <c r="C256" s="5">
        <v>1</v>
      </c>
      <c r="D256" s="19">
        <v>200.91386435089427</v>
      </c>
      <c r="E256" s="19">
        <v>266.82232436392218</v>
      </c>
      <c r="F256" s="19">
        <v>-65.908460013027906</v>
      </c>
      <c r="G256" s="19">
        <v>-0.7917522297879267</v>
      </c>
      <c r="H256" s="19">
        <v>8.7445295651029262</v>
      </c>
      <c r="I256" s="19">
        <v>249.58679125194027</v>
      </c>
      <c r="J256" s="19">
        <v>284.05785747590409</v>
      </c>
      <c r="K256" s="19">
        <v>83.701828781973617</v>
      </c>
      <c r="L256" s="19">
        <v>101.84539441421305</v>
      </c>
      <c r="M256" s="19">
        <v>431.79925431363131</v>
      </c>
    </row>
    <row r="257" spans="2:13" x14ac:dyDescent="0.2">
      <c r="B257" s="11" t="s">
        <v>275</v>
      </c>
      <c r="C257" s="5">
        <v>1</v>
      </c>
      <c r="D257" s="19">
        <v>135.1673761865116</v>
      </c>
      <c r="E257" s="19">
        <v>266.82232436392218</v>
      </c>
      <c r="F257" s="19">
        <v>-131.65494817741057</v>
      </c>
      <c r="G257" s="19">
        <v>-1.581558706749852</v>
      </c>
      <c r="H257" s="19">
        <v>8.7445295651029262</v>
      </c>
      <c r="I257" s="19">
        <v>249.58679125194027</v>
      </c>
      <c r="J257" s="19">
        <v>284.05785747590409</v>
      </c>
      <c r="K257" s="19">
        <v>83.701828781973617</v>
      </c>
      <c r="L257" s="19">
        <v>101.84539441421305</v>
      </c>
      <c r="M257" s="19">
        <v>431.79925431363131</v>
      </c>
    </row>
    <row r="258" spans="2:13" x14ac:dyDescent="0.2">
      <c r="B258" s="11" t="s">
        <v>276</v>
      </c>
      <c r="C258" s="5">
        <v>1</v>
      </c>
      <c r="D258" s="19">
        <v>89.823337547925831</v>
      </c>
      <c r="E258" s="19">
        <v>214.38289923448178</v>
      </c>
      <c r="F258" s="19">
        <v>-124.55956168655595</v>
      </c>
      <c r="G258" s="19">
        <v>-1.4963224855692809</v>
      </c>
      <c r="H258" s="19">
        <v>8.9823565055156873</v>
      </c>
      <c r="I258" s="19">
        <v>196.67860744590237</v>
      </c>
      <c r="J258" s="19">
        <v>232.08719102306119</v>
      </c>
      <c r="K258" s="19">
        <v>83.727009217599829</v>
      </c>
      <c r="L258" s="19">
        <v>49.356338458005069</v>
      </c>
      <c r="M258" s="19">
        <v>379.40946001095847</v>
      </c>
    </row>
    <row r="259" spans="2:13" x14ac:dyDescent="0.2">
      <c r="B259" s="11" t="s">
        <v>277</v>
      </c>
      <c r="C259" s="5">
        <v>1</v>
      </c>
      <c r="D259" s="19">
        <v>171.57186238849636</v>
      </c>
      <c r="E259" s="19">
        <v>214.38289923448178</v>
      </c>
      <c r="F259" s="19">
        <v>-42.811036845985427</v>
      </c>
      <c r="G259" s="19">
        <v>-0.51428502313120339</v>
      </c>
      <c r="H259" s="19">
        <v>8.9823565055156873</v>
      </c>
      <c r="I259" s="19">
        <v>196.67860744590237</v>
      </c>
      <c r="J259" s="19">
        <v>232.08719102306119</v>
      </c>
      <c r="K259" s="19">
        <v>83.727009217599829</v>
      </c>
      <c r="L259" s="19">
        <v>49.356338458005069</v>
      </c>
      <c r="M259" s="19">
        <v>379.40946001095847</v>
      </c>
    </row>
    <row r="260" spans="2:13" x14ac:dyDescent="0.2">
      <c r="B260" s="11" t="s">
        <v>278</v>
      </c>
      <c r="C260" s="5">
        <v>1</v>
      </c>
      <c r="D260" s="19">
        <v>197.55094390304976</v>
      </c>
      <c r="E260" s="19">
        <v>239.06027577457823</v>
      </c>
      <c r="F260" s="19">
        <v>-41.509331871528474</v>
      </c>
      <c r="G260" s="19">
        <v>-0.4986477617561294</v>
      </c>
      <c r="H260" s="19">
        <v>6.8033880913080322</v>
      </c>
      <c r="I260" s="19">
        <v>225.65074701166384</v>
      </c>
      <c r="J260" s="19">
        <v>252.46980453749262</v>
      </c>
      <c r="K260" s="19">
        <v>83.521347173359331</v>
      </c>
      <c r="L260" s="19">
        <v>74.439076424007254</v>
      </c>
      <c r="M260" s="19">
        <v>403.68147512514918</v>
      </c>
    </row>
    <row r="261" spans="2:13" x14ac:dyDescent="0.2">
      <c r="B261" s="11" t="s">
        <v>279</v>
      </c>
      <c r="C261" s="5">
        <v>1</v>
      </c>
      <c r="D261" s="19">
        <v>268.89447791817884</v>
      </c>
      <c r="E261" s="19">
        <v>239.06027577457823</v>
      </c>
      <c r="F261" s="19">
        <v>29.834202143600606</v>
      </c>
      <c r="G261" s="19">
        <v>0.35839550896000877</v>
      </c>
      <c r="H261" s="19">
        <v>6.8033880913080322</v>
      </c>
      <c r="I261" s="19">
        <v>225.65074701166384</v>
      </c>
      <c r="J261" s="19">
        <v>252.46980453749262</v>
      </c>
      <c r="K261" s="19">
        <v>83.521347173359331</v>
      </c>
      <c r="L261" s="19">
        <v>74.439076424007254</v>
      </c>
      <c r="M261" s="19">
        <v>403.68147512514918</v>
      </c>
    </row>
    <row r="262" spans="2:13" x14ac:dyDescent="0.2">
      <c r="B262" s="11" t="s">
        <v>280</v>
      </c>
      <c r="C262" s="5">
        <v>1</v>
      </c>
      <c r="D262" s="19">
        <v>173.2082566698104</v>
      </c>
      <c r="E262" s="19">
        <v>249.04487219706158</v>
      </c>
      <c r="F262" s="19">
        <v>-75.836615527251183</v>
      </c>
      <c r="G262" s="19">
        <v>-0.9110182430510767</v>
      </c>
      <c r="H262" s="19">
        <v>6.9816027637298124</v>
      </c>
      <c r="I262" s="19">
        <v>235.28408098318303</v>
      </c>
      <c r="J262" s="19">
        <v>262.8056634109401</v>
      </c>
      <c r="K262" s="19">
        <v>83.536052823211534</v>
      </c>
      <c r="L262" s="19">
        <v>84.394687900751222</v>
      </c>
      <c r="M262" s="19">
        <v>413.69505649337191</v>
      </c>
    </row>
    <row r="263" spans="2:13" x14ac:dyDescent="0.2">
      <c r="B263" s="11" t="s">
        <v>281</v>
      </c>
      <c r="C263" s="5">
        <v>1</v>
      </c>
      <c r="D263" s="19">
        <v>299.9339069101668</v>
      </c>
      <c r="E263" s="19">
        <v>224.93572473789445</v>
      </c>
      <c r="F263" s="19">
        <v>74.998182172272351</v>
      </c>
      <c r="G263" s="19">
        <v>0.90094622076134567</v>
      </c>
      <c r="H263" s="19">
        <v>7.6760480424439992</v>
      </c>
      <c r="I263" s="19">
        <v>209.80617669077202</v>
      </c>
      <c r="J263" s="19">
        <v>240.06527278501687</v>
      </c>
      <c r="K263" s="19">
        <v>83.596956031196342</v>
      </c>
      <c r="L263" s="19">
        <v>60.165499763576975</v>
      </c>
      <c r="M263" s="19">
        <v>389.70594971221192</v>
      </c>
    </row>
    <row r="264" spans="2:13" x14ac:dyDescent="0.2">
      <c r="B264" s="11" t="s">
        <v>282</v>
      </c>
      <c r="C264" s="5">
        <v>1</v>
      </c>
      <c r="D264" s="19">
        <v>244.48261981110159</v>
      </c>
      <c r="E264" s="19">
        <v>246.85313151895542</v>
      </c>
      <c r="F264" s="19">
        <v>-2.3705117078538365</v>
      </c>
      <c r="G264" s="19">
        <v>-2.8476737736865175E-2</v>
      </c>
      <c r="H264" s="19">
        <v>6.8844340449279873</v>
      </c>
      <c r="I264" s="19">
        <v>233.28386057588037</v>
      </c>
      <c r="J264" s="19">
        <v>260.42240246203045</v>
      </c>
      <c r="K264" s="19">
        <v>83.527987981579145</v>
      </c>
      <c r="L264" s="19">
        <v>82.218843085763041</v>
      </c>
      <c r="M264" s="19">
        <v>411.48741995214777</v>
      </c>
    </row>
    <row r="265" spans="2:13" x14ac:dyDescent="0.2">
      <c r="B265" s="11" t="s">
        <v>283</v>
      </c>
      <c r="C265" s="5">
        <v>1</v>
      </c>
      <c r="D265" s="19">
        <v>440.97002195203333</v>
      </c>
      <c r="E265" s="19">
        <v>383.12093947626386</v>
      </c>
      <c r="F265" s="19">
        <v>57.849082475769478</v>
      </c>
      <c r="G265" s="19">
        <v>0.69493567339189233</v>
      </c>
      <c r="H265" s="19">
        <v>17.994878988431921</v>
      </c>
      <c r="I265" s="19">
        <v>347.65289853224823</v>
      </c>
      <c r="J265" s="19">
        <v>418.58898042027948</v>
      </c>
      <c r="K265" s="19">
        <v>85.16657216267528</v>
      </c>
      <c r="L265" s="19">
        <v>215.25698937862265</v>
      </c>
      <c r="M265" s="19">
        <v>550.98488957390509</v>
      </c>
    </row>
    <row r="266" spans="2:13" x14ac:dyDescent="0.2">
      <c r="B266" s="11" t="s">
        <v>284</v>
      </c>
      <c r="C266" s="5">
        <v>1</v>
      </c>
      <c r="D266" s="19">
        <v>269.93480159233297</v>
      </c>
      <c r="E266" s="19">
        <v>346.9544359276149</v>
      </c>
      <c r="F266" s="19">
        <v>-77.019634335281921</v>
      </c>
      <c r="G266" s="19">
        <v>-0.92522973849421475</v>
      </c>
      <c r="H266" s="19">
        <v>11.721809879167619</v>
      </c>
      <c r="I266" s="19">
        <v>323.85066107035965</v>
      </c>
      <c r="J266" s="19">
        <v>370.05821078487014</v>
      </c>
      <c r="K266" s="19">
        <v>84.065035365336158</v>
      </c>
      <c r="L266" s="19">
        <v>181.26162308821699</v>
      </c>
      <c r="M266" s="19">
        <v>512.6472487670128</v>
      </c>
    </row>
    <row r="267" spans="2:13" x14ac:dyDescent="0.2">
      <c r="B267" s="11" t="s">
        <v>285</v>
      </c>
      <c r="C267" s="5">
        <v>1</v>
      </c>
      <c r="D267" s="19">
        <v>334.96321778716339</v>
      </c>
      <c r="E267" s="19">
        <v>335.31385765945134</v>
      </c>
      <c r="F267" s="19">
        <v>-0.35063987228795668</v>
      </c>
      <c r="G267" s="19">
        <v>-4.2122043313053787E-3</v>
      </c>
      <c r="H267" s="19">
        <v>11.274643283150592</v>
      </c>
      <c r="I267" s="19">
        <v>313.09145150417646</v>
      </c>
      <c r="J267" s="19">
        <v>357.53626381472623</v>
      </c>
      <c r="K267" s="19">
        <v>84.00385065753926</v>
      </c>
      <c r="L267" s="19">
        <v>169.74164033629353</v>
      </c>
      <c r="M267" s="19">
        <v>500.88607498260916</v>
      </c>
    </row>
    <row r="268" spans="2:13" x14ac:dyDescent="0.2">
      <c r="B268" s="11" t="s">
        <v>286</v>
      </c>
      <c r="C268" s="5">
        <v>1</v>
      </c>
      <c r="D268" s="19">
        <v>357.7484603303962</v>
      </c>
      <c r="E268" s="19">
        <v>335.31385765945134</v>
      </c>
      <c r="F268" s="19">
        <v>22.434602670944855</v>
      </c>
      <c r="G268" s="19">
        <v>0.269504805386375</v>
      </c>
      <c r="H268" s="19">
        <v>11.274643283150592</v>
      </c>
      <c r="I268" s="19">
        <v>313.09145150417646</v>
      </c>
      <c r="J268" s="19">
        <v>357.53626381472623</v>
      </c>
      <c r="K268" s="19">
        <v>84.00385065753926</v>
      </c>
      <c r="L268" s="19">
        <v>169.74164033629353</v>
      </c>
      <c r="M268" s="19">
        <v>500.88607498260916</v>
      </c>
    </row>
    <row r="269" spans="2:13" x14ac:dyDescent="0.2">
      <c r="B269" s="11" t="s">
        <v>287</v>
      </c>
      <c r="C269" s="5">
        <v>1</v>
      </c>
      <c r="D269" s="19">
        <v>230.50294470959292</v>
      </c>
      <c r="E269" s="19">
        <v>281.20221558443183</v>
      </c>
      <c r="F269" s="19">
        <v>-50.699270874838902</v>
      </c>
      <c r="G269" s="19">
        <v>-0.60904564840145248</v>
      </c>
      <c r="H269" s="19">
        <v>15.736806378198517</v>
      </c>
      <c r="I269" s="19">
        <v>250.18485262751489</v>
      </c>
      <c r="J269" s="19">
        <v>312.21957854134877</v>
      </c>
      <c r="K269" s="19">
        <v>84.718217752244868</v>
      </c>
      <c r="L269" s="19">
        <v>114.22197537985514</v>
      </c>
      <c r="M269" s="19">
        <v>448.18245578900849</v>
      </c>
    </row>
    <row r="270" spans="2:13" x14ac:dyDescent="0.2">
      <c r="B270" s="11" t="s">
        <v>288</v>
      </c>
      <c r="C270" s="5">
        <v>1</v>
      </c>
      <c r="D270" s="19">
        <v>363.78535420602554</v>
      </c>
      <c r="E270" s="19">
        <v>237.1120618384839</v>
      </c>
      <c r="F270" s="19">
        <v>126.67329236754165</v>
      </c>
      <c r="G270" s="19">
        <v>1.5217145365974913</v>
      </c>
      <c r="H270" s="19">
        <v>6.8488401793105718</v>
      </c>
      <c r="I270" s="19">
        <v>223.6129466704983</v>
      </c>
      <c r="J270" s="19">
        <v>250.61117700646949</v>
      </c>
      <c r="K270" s="19">
        <v>83.525061843339003</v>
      </c>
      <c r="L270" s="19">
        <v>72.483540845626948</v>
      </c>
      <c r="M270" s="19">
        <v>401.74058283134082</v>
      </c>
    </row>
    <row r="271" spans="2:13" x14ac:dyDescent="0.2">
      <c r="B271" s="11" t="s">
        <v>289</v>
      </c>
      <c r="C271" s="5">
        <v>1</v>
      </c>
      <c r="D271" s="19">
        <v>268.40864887242094</v>
      </c>
      <c r="E271" s="19">
        <v>217.62992247754076</v>
      </c>
      <c r="F271" s="19">
        <v>50.778726394880181</v>
      </c>
      <c r="G271" s="19">
        <v>0.61000014020947246</v>
      </c>
      <c r="H271" s="19">
        <v>8.5360827711535006</v>
      </c>
      <c r="I271" s="19">
        <v>200.80523955394855</v>
      </c>
      <c r="J271" s="19">
        <v>234.45460540113297</v>
      </c>
      <c r="K271" s="19">
        <v>83.680308634754994</v>
      </c>
      <c r="L271" s="19">
        <v>52.695408898798178</v>
      </c>
      <c r="M271" s="19">
        <v>382.56443605628334</v>
      </c>
    </row>
    <row r="272" spans="2:13" x14ac:dyDescent="0.2">
      <c r="B272" s="11" t="s">
        <v>290</v>
      </c>
      <c r="C272" s="5">
        <v>1</v>
      </c>
      <c r="D272" s="19">
        <v>211.23872621363978</v>
      </c>
      <c r="E272" s="19">
        <v>237.1120618384839</v>
      </c>
      <c r="F272" s="19">
        <v>-25.873335624844117</v>
      </c>
      <c r="G272" s="19">
        <v>-0.31081398607966976</v>
      </c>
      <c r="H272" s="19">
        <v>6.8488401793105718</v>
      </c>
      <c r="I272" s="19">
        <v>223.6129466704983</v>
      </c>
      <c r="J272" s="19">
        <v>250.61117700646949</v>
      </c>
      <c r="K272" s="19">
        <v>83.525061843339003</v>
      </c>
      <c r="L272" s="19">
        <v>72.483540845626948</v>
      </c>
      <c r="M272" s="19">
        <v>401.74058283134082</v>
      </c>
    </row>
    <row r="273" spans="2:13" x14ac:dyDescent="0.2">
      <c r="B273" s="11" t="s">
        <v>291</v>
      </c>
      <c r="C273" s="5">
        <v>1</v>
      </c>
      <c r="D273" s="19">
        <v>223.0831529572697</v>
      </c>
      <c r="E273" s="19">
        <v>217.62992247754076</v>
      </c>
      <c r="F273" s="19">
        <v>5.4532304797289441</v>
      </c>
      <c r="G273" s="19">
        <v>6.5509153013428467E-2</v>
      </c>
      <c r="H273" s="19">
        <v>8.5360827711535006</v>
      </c>
      <c r="I273" s="19">
        <v>200.80523955394855</v>
      </c>
      <c r="J273" s="19">
        <v>234.45460540113297</v>
      </c>
      <c r="K273" s="19">
        <v>83.680308634754994</v>
      </c>
      <c r="L273" s="19">
        <v>52.695408898798178</v>
      </c>
      <c r="M273" s="19">
        <v>382.56443605628334</v>
      </c>
    </row>
    <row r="274" spans="2:13" x14ac:dyDescent="0.2">
      <c r="B274" s="11" t="s">
        <v>292</v>
      </c>
      <c r="C274" s="5">
        <v>1</v>
      </c>
      <c r="D274" s="19">
        <v>351.97074735656679</v>
      </c>
      <c r="E274" s="19">
        <v>193.27724827636183</v>
      </c>
      <c r="F274" s="19">
        <v>158.69349908020496</v>
      </c>
      <c r="G274" s="19">
        <v>1.9063703161136605</v>
      </c>
      <c r="H274" s="19">
        <v>12.4826615450228</v>
      </c>
      <c r="I274" s="19">
        <v>168.67382910061897</v>
      </c>
      <c r="J274" s="19">
        <v>217.88066745210469</v>
      </c>
      <c r="K274" s="19">
        <v>84.174498414777972</v>
      </c>
      <c r="L274" s="19">
        <v>27.368682948605709</v>
      </c>
      <c r="M274" s="19">
        <v>359.18581360411793</v>
      </c>
    </row>
    <row r="275" spans="2:13" x14ac:dyDescent="0.2">
      <c r="B275" s="11" t="s">
        <v>293</v>
      </c>
      <c r="C275" s="5">
        <v>1</v>
      </c>
      <c r="D275" s="19">
        <v>168.5650474293837</v>
      </c>
      <c r="E275" s="19">
        <v>166.97636013908863</v>
      </c>
      <c r="F275" s="19">
        <v>1.5886872902950699</v>
      </c>
      <c r="G275" s="19">
        <v>1.9084753372757099E-2</v>
      </c>
      <c r="H275" s="19">
        <v>17.562310968072257</v>
      </c>
      <c r="I275" s="19">
        <v>132.36091399535209</v>
      </c>
      <c r="J275" s="19">
        <v>201.59180628282516</v>
      </c>
      <c r="K275" s="19">
        <v>85.076225296325518</v>
      </c>
      <c r="L275" s="19">
        <v>-0.70951560990499729</v>
      </c>
      <c r="M275" s="19">
        <v>334.66223588808225</v>
      </c>
    </row>
    <row r="276" spans="2:13" x14ac:dyDescent="0.2">
      <c r="B276" s="11" t="s">
        <v>294</v>
      </c>
      <c r="C276" s="5">
        <v>1</v>
      </c>
      <c r="D276" s="19">
        <v>241.95493277686541</v>
      </c>
      <c r="E276" s="19">
        <v>149.44243471423977</v>
      </c>
      <c r="F276" s="19">
        <v>92.512498062625639</v>
      </c>
      <c r="G276" s="19">
        <v>1.1113440764638804</v>
      </c>
      <c r="H276" s="19">
        <v>21.131571110003357</v>
      </c>
      <c r="I276" s="19">
        <v>107.79195016122927</v>
      </c>
      <c r="J276" s="19">
        <v>191.09291926725027</v>
      </c>
      <c r="K276" s="19">
        <v>85.884065121004809</v>
      </c>
      <c r="L276" s="19">
        <v>-19.835699365379526</v>
      </c>
      <c r="M276" s="19">
        <v>318.72056879385906</v>
      </c>
    </row>
    <row r="277" spans="2:13" x14ac:dyDescent="0.2">
      <c r="B277" s="11" t="s">
        <v>295</v>
      </c>
      <c r="C277" s="5">
        <v>1</v>
      </c>
      <c r="D277" s="19">
        <v>184.85808826771864</v>
      </c>
      <c r="E277" s="19">
        <v>178.66564375565451</v>
      </c>
      <c r="F277" s="19">
        <v>6.192444512064128</v>
      </c>
      <c r="G277" s="19">
        <v>7.4389262763773376E-2</v>
      </c>
      <c r="H277" s="19">
        <v>15.248732906679477</v>
      </c>
      <c r="I277" s="19">
        <v>148.61027725798877</v>
      </c>
      <c r="J277" s="19">
        <v>208.72101025332026</v>
      </c>
      <c r="K277" s="19">
        <v>84.628914676906476</v>
      </c>
      <c r="L277" s="19">
        <v>11.861420579842758</v>
      </c>
      <c r="M277" s="19">
        <v>345.4698669314663</v>
      </c>
    </row>
    <row r="278" spans="2:13" x14ac:dyDescent="0.2">
      <c r="B278" s="11" t="s">
        <v>296</v>
      </c>
      <c r="C278" s="5">
        <v>1</v>
      </c>
      <c r="D278" s="19">
        <v>200.07702230282163</v>
      </c>
      <c r="E278" s="19">
        <v>225.7880683349357</v>
      </c>
      <c r="F278" s="19">
        <v>-25.711046032114069</v>
      </c>
      <c r="G278" s="19">
        <v>-0.30886441622338745</v>
      </c>
      <c r="H278" s="19">
        <v>7.5910481157612972</v>
      </c>
      <c r="I278" s="19">
        <v>210.82605577842469</v>
      </c>
      <c r="J278" s="19">
        <v>240.75008089144671</v>
      </c>
      <c r="K278" s="19">
        <v>83.589194012310401</v>
      </c>
      <c r="L278" s="19">
        <v>61.033142357840262</v>
      </c>
      <c r="M278" s="19">
        <v>390.54299431203117</v>
      </c>
    </row>
    <row r="279" spans="2:13" x14ac:dyDescent="0.2">
      <c r="B279" s="11" t="s">
        <v>297</v>
      </c>
      <c r="C279" s="5">
        <v>1</v>
      </c>
      <c r="D279" s="19">
        <v>181.75129023351653</v>
      </c>
      <c r="E279" s="19">
        <v>225.7880683349357</v>
      </c>
      <c r="F279" s="19">
        <v>-44.036778101419173</v>
      </c>
      <c r="G279" s="19">
        <v>-0.52900973938069373</v>
      </c>
      <c r="H279" s="19">
        <v>7.5910481157612972</v>
      </c>
      <c r="I279" s="19">
        <v>210.82605577842469</v>
      </c>
      <c r="J279" s="19">
        <v>240.75008089144671</v>
      </c>
      <c r="K279" s="19">
        <v>83.589194012310401</v>
      </c>
      <c r="L279" s="19">
        <v>61.033142357840262</v>
      </c>
      <c r="M279" s="19">
        <v>390.54299431203117</v>
      </c>
    </row>
    <row r="280" spans="2:13" x14ac:dyDescent="0.2">
      <c r="B280" s="11" t="s">
        <v>298</v>
      </c>
      <c r="C280" s="5">
        <v>1</v>
      </c>
      <c r="D280" s="19">
        <v>154.70125058617577</v>
      </c>
      <c r="E280" s="19">
        <v>220.41308523643184</v>
      </c>
      <c r="F280" s="19">
        <v>-65.711834650256066</v>
      </c>
      <c r="G280" s="19">
        <v>-0.789390187504179</v>
      </c>
      <c r="H280" s="19">
        <v>8.1827607646551908</v>
      </c>
      <c r="I280" s="19">
        <v>204.28480262767141</v>
      </c>
      <c r="J280" s="19">
        <v>236.54136784519227</v>
      </c>
      <c r="K280" s="19">
        <v>83.645005337219317</v>
      </c>
      <c r="L280" s="19">
        <v>55.548154720918461</v>
      </c>
      <c r="M280" s="19">
        <v>385.27801575194519</v>
      </c>
    </row>
    <row r="281" spans="2:13" x14ac:dyDescent="0.2">
      <c r="B281" s="11" t="s">
        <v>299</v>
      </c>
      <c r="C281" s="5">
        <v>1</v>
      </c>
      <c r="D281" s="19">
        <v>120.08165652683778</v>
      </c>
      <c r="E281" s="19">
        <v>254.6459872633327</v>
      </c>
      <c r="F281" s="19">
        <v>-134.56433073649492</v>
      </c>
      <c r="G281" s="19">
        <v>-1.6165088501457956</v>
      </c>
      <c r="H281" s="19">
        <v>7.3655322598458479</v>
      </c>
      <c r="I281" s="19">
        <v>240.12846814388652</v>
      </c>
      <c r="J281" s="19">
        <v>269.16350638277885</v>
      </c>
      <c r="K281" s="19">
        <v>83.569015846799928</v>
      </c>
      <c r="L281" s="19">
        <v>89.930832601229753</v>
      </c>
      <c r="M281" s="19">
        <v>419.36114192543562</v>
      </c>
    </row>
    <row r="282" spans="2:13" x14ac:dyDescent="0.2">
      <c r="B282" s="11" t="s">
        <v>300</v>
      </c>
      <c r="C282" s="5">
        <v>1</v>
      </c>
      <c r="D282" s="19">
        <v>284.8292030196755</v>
      </c>
      <c r="E282" s="19">
        <v>272.35702306371934</v>
      </c>
      <c r="F282" s="19">
        <v>12.472179955956165</v>
      </c>
      <c r="G282" s="19">
        <v>0.14982714341213016</v>
      </c>
      <c r="H282" s="19">
        <v>9.550002786220503</v>
      </c>
      <c r="I282" s="19">
        <v>253.53389621441519</v>
      </c>
      <c r="J282" s="19">
        <v>291.18014991302351</v>
      </c>
      <c r="K282" s="19">
        <v>83.789807836924211</v>
      </c>
      <c r="L282" s="19">
        <v>107.20668573932269</v>
      </c>
      <c r="M282" s="19">
        <v>437.50736038811601</v>
      </c>
    </row>
    <row r="283" spans="2:13" x14ac:dyDescent="0.2">
      <c r="B283" s="11" t="s">
        <v>301</v>
      </c>
      <c r="C283" s="5">
        <v>1</v>
      </c>
      <c r="D283" s="19">
        <v>248.17471444662888</v>
      </c>
      <c r="E283" s="19">
        <v>272.35702306371934</v>
      </c>
      <c r="F283" s="19">
        <v>-24.182308617090456</v>
      </c>
      <c r="G283" s="19">
        <v>-0.29049983515343186</v>
      </c>
      <c r="H283" s="19">
        <v>9.550002786220503</v>
      </c>
      <c r="I283" s="19">
        <v>253.53389621441519</v>
      </c>
      <c r="J283" s="19">
        <v>291.18014991302351</v>
      </c>
      <c r="K283" s="19">
        <v>83.789807836924211</v>
      </c>
      <c r="L283" s="19">
        <v>107.20668573932269</v>
      </c>
      <c r="M283" s="19">
        <v>437.50736038811601</v>
      </c>
    </row>
    <row r="284" spans="2:13" x14ac:dyDescent="0.2">
      <c r="B284" s="11" t="s">
        <v>302</v>
      </c>
      <c r="C284" s="5">
        <v>1</v>
      </c>
      <c r="D284" s="19">
        <v>278.14696766500168</v>
      </c>
      <c r="E284" s="19">
        <v>266.14044948628919</v>
      </c>
      <c r="F284" s="19">
        <v>12.006518178712497</v>
      </c>
      <c r="G284" s="19">
        <v>0.14423319158277767</v>
      </c>
      <c r="H284" s="19">
        <v>8.6516993132261728</v>
      </c>
      <c r="I284" s="19">
        <v>249.08788549438441</v>
      </c>
      <c r="J284" s="19">
        <v>283.19301347819396</v>
      </c>
      <c r="K284" s="19">
        <v>83.692181505433027</v>
      </c>
      <c r="L284" s="19">
        <v>101.18253439072606</v>
      </c>
      <c r="M284" s="19">
        <v>431.09836458185231</v>
      </c>
    </row>
    <row r="285" spans="2:13" x14ac:dyDescent="0.2">
      <c r="B285" s="11" t="s">
        <v>303</v>
      </c>
      <c r="C285" s="5">
        <v>1</v>
      </c>
      <c r="D285" s="19">
        <v>275.66126852782827</v>
      </c>
      <c r="E285" s="19">
        <v>254.6459872633327</v>
      </c>
      <c r="F285" s="19">
        <v>21.01528126449557</v>
      </c>
      <c r="G285" s="19">
        <v>0.25245462870010693</v>
      </c>
      <c r="H285" s="19">
        <v>7.3655322598458479</v>
      </c>
      <c r="I285" s="19">
        <v>240.12846814388652</v>
      </c>
      <c r="J285" s="19">
        <v>269.16350638277885</v>
      </c>
      <c r="K285" s="19">
        <v>83.569015846799928</v>
      </c>
      <c r="L285" s="19">
        <v>89.930832601229753</v>
      </c>
      <c r="M285" s="19">
        <v>419.36114192543562</v>
      </c>
    </row>
    <row r="286" spans="2:13" x14ac:dyDescent="0.2">
      <c r="B286" s="11" t="s">
        <v>304</v>
      </c>
      <c r="C286" s="5">
        <v>1</v>
      </c>
      <c r="D286" s="19">
        <v>325.03973275525487</v>
      </c>
      <c r="E286" s="19">
        <v>410.3959345815843</v>
      </c>
      <c r="F286" s="19">
        <v>-85.356201826329425</v>
      </c>
      <c r="G286" s="19">
        <v>-1.0253761521489975</v>
      </c>
      <c r="H286" s="19">
        <v>19.106351507635402</v>
      </c>
      <c r="I286" s="19">
        <v>372.737172997291</v>
      </c>
      <c r="J286" s="19">
        <v>448.0546961658776</v>
      </c>
      <c r="K286" s="19">
        <v>85.408325191782026</v>
      </c>
      <c r="L286" s="19">
        <v>242.05548745719398</v>
      </c>
      <c r="M286" s="19">
        <v>578.73638170597462</v>
      </c>
    </row>
    <row r="287" spans="2:13" x14ac:dyDescent="0.2">
      <c r="B287" s="11" t="s">
        <v>305</v>
      </c>
      <c r="C287" s="5">
        <v>1</v>
      </c>
      <c r="D287" s="19">
        <v>336.94447229060336</v>
      </c>
      <c r="E287" s="19">
        <v>342.57095457140269</v>
      </c>
      <c r="F287" s="19">
        <v>-5.6264822807993369</v>
      </c>
      <c r="G287" s="19">
        <v>-6.75904108638644E-2</v>
      </c>
      <c r="H287" s="19">
        <v>11.4901453671221</v>
      </c>
      <c r="I287" s="19">
        <v>319.92379219838745</v>
      </c>
      <c r="J287" s="19">
        <v>365.21811694441794</v>
      </c>
      <c r="K287" s="19">
        <v>84.033045789674105</v>
      </c>
      <c r="L287" s="19">
        <v>176.94119342466092</v>
      </c>
      <c r="M287" s="19">
        <v>508.20071571814447</v>
      </c>
    </row>
    <row r="288" spans="2:13" x14ac:dyDescent="0.2">
      <c r="B288" s="11" t="s">
        <v>306</v>
      </c>
      <c r="C288" s="5">
        <v>1</v>
      </c>
      <c r="D288" s="19">
        <v>304.84372440863598</v>
      </c>
      <c r="E288" s="19">
        <v>333.69575776224087</v>
      </c>
      <c r="F288" s="19">
        <v>-28.852033353604895</v>
      </c>
      <c r="G288" s="19">
        <v>-0.34659680619326982</v>
      </c>
      <c r="H288" s="19">
        <v>11.256250104679673</v>
      </c>
      <c r="I288" s="19">
        <v>311.50960469916612</v>
      </c>
      <c r="J288" s="19">
        <v>355.88191082531563</v>
      </c>
      <c r="K288" s="19">
        <v>84.00138397997361</v>
      </c>
      <c r="L288" s="19">
        <v>168.12840227899596</v>
      </c>
      <c r="M288" s="19">
        <v>499.26311324548578</v>
      </c>
    </row>
    <row r="289" spans="2:13" x14ac:dyDescent="0.2">
      <c r="B289" s="11" t="s">
        <v>307</v>
      </c>
      <c r="C289" s="5">
        <v>1</v>
      </c>
      <c r="D289" s="19">
        <v>257.52693757002027</v>
      </c>
      <c r="E289" s="19">
        <v>343.05800805542628</v>
      </c>
      <c r="F289" s="19">
        <v>-85.531070485406019</v>
      </c>
      <c r="G289" s="19">
        <v>-1.027476833165009</v>
      </c>
      <c r="H289" s="19">
        <v>11.51221708141626</v>
      </c>
      <c r="I289" s="19">
        <v>320.36734216861731</v>
      </c>
      <c r="J289" s="19">
        <v>365.74867394223526</v>
      </c>
      <c r="K289" s="19">
        <v>84.036066580138794</v>
      </c>
      <c r="L289" s="19">
        <v>177.42229290810727</v>
      </c>
      <c r="M289" s="19">
        <v>508.69372320274533</v>
      </c>
    </row>
    <row r="290" spans="2:13" x14ac:dyDescent="0.2">
      <c r="B290" s="11" t="s">
        <v>308</v>
      </c>
      <c r="C290" s="5">
        <v>1</v>
      </c>
      <c r="D290" s="19">
        <v>280.49607322898152</v>
      </c>
      <c r="E290" s="19">
        <v>255.31568580386511</v>
      </c>
      <c r="F290" s="19">
        <v>25.180387425116407</v>
      </c>
      <c r="G290" s="19">
        <v>0.30248966349417022</v>
      </c>
      <c r="H290" s="19">
        <v>7.4234999360782474</v>
      </c>
      <c r="I290" s="19">
        <v>240.68391196143014</v>
      </c>
      <c r="J290" s="19">
        <v>269.94745964630005</v>
      </c>
      <c r="K290" s="19">
        <v>83.574144898005514</v>
      </c>
      <c r="L290" s="19">
        <v>90.590421743511655</v>
      </c>
      <c r="M290" s="19">
        <v>420.04094986421853</v>
      </c>
    </row>
    <row r="291" spans="2:13" x14ac:dyDescent="0.2">
      <c r="B291" s="11" t="s">
        <v>309</v>
      </c>
      <c r="C291" s="5">
        <v>1</v>
      </c>
      <c r="D291" s="19">
        <v>234.36817392164625</v>
      </c>
      <c r="E291" s="19">
        <v>246.15734084140902</v>
      </c>
      <c r="F291" s="19">
        <v>-11.789166919762778</v>
      </c>
      <c r="G291" s="19">
        <v>-0.14162217102659055</v>
      </c>
      <c r="H291" s="19">
        <v>6.8602301259301983</v>
      </c>
      <c r="I291" s="19">
        <v>232.6357760035304</v>
      </c>
      <c r="J291" s="19">
        <v>259.67890567928765</v>
      </c>
      <c r="K291" s="19">
        <v>83.525996561026361</v>
      </c>
      <c r="L291" s="19">
        <v>81.526977513006074</v>
      </c>
      <c r="M291" s="19">
        <v>410.78770416981195</v>
      </c>
    </row>
    <row r="292" spans="2:13" x14ac:dyDescent="0.2">
      <c r="B292" s="11" t="s">
        <v>310</v>
      </c>
      <c r="C292" s="5">
        <v>1</v>
      </c>
      <c r="D292" s="19">
        <v>240.35825174778387</v>
      </c>
      <c r="E292" s="19">
        <v>247.25900940607332</v>
      </c>
      <c r="F292" s="19">
        <v>-6.9007576582894501</v>
      </c>
      <c r="G292" s="19">
        <v>-8.2898163029401589E-2</v>
      </c>
      <c r="H292" s="19">
        <v>6.9000469030567322</v>
      </c>
      <c r="I292" s="19">
        <v>233.65896540296717</v>
      </c>
      <c r="J292" s="19">
        <v>260.85905340917947</v>
      </c>
      <c r="K292" s="19">
        <v>83.529276253276919</v>
      </c>
      <c r="L292" s="19">
        <v>82.622181779738639</v>
      </c>
      <c r="M292" s="19">
        <v>411.895837032408</v>
      </c>
    </row>
    <row r="293" spans="2:13" x14ac:dyDescent="0.2">
      <c r="B293" s="11" t="s">
        <v>311</v>
      </c>
      <c r="C293" s="5">
        <v>1</v>
      </c>
      <c r="D293" s="19">
        <v>212.82588288712984</v>
      </c>
      <c r="E293" s="19">
        <v>259.79483839406919</v>
      </c>
      <c r="F293" s="19">
        <v>-46.968955506939352</v>
      </c>
      <c r="G293" s="19">
        <v>-0.56423371515702792</v>
      </c>
      <c r="H293" s="19">
        <v>7.8697688111767876</v>
      </c>
      <c r="I293" s="19">
        <v>244.28346526429198</v>
      </c>
      <c r="J293" s="19">
        <v>275.3062115238464</v>
      </c>
      <c r="K293" s="19">
        <v>83.614966395216825</v>
      </c>
      <c r="L293" s="19">
        <v>94.989114857693835</v>
      </c>
      <c r="M293" s="19">
        <v>424.60056193044454</v>
      </c>
    </row>
    <row r="294" spans="2:13" x14ac:dyDescent="0.2">
      <c r="B294" s="11" t="s">
        <v>312</v>
      </c>
      <c r="C294" s="5">
        <v>1</v>
      </c>
      <c r="D294" s="19">
        <v>213.59333551683733</v>
      </c>
      <c r="E294" s="19">
        <v>261.74305233016355</v>
      </c>
      <c r="F294" s="19">
        <v>-48.149716813326222</v>
      </c>
      <c r="G294" s="19">
        <v>-0.57841809144186773</v>
      </c>
      <c r="H294" s="19">
        <v>8.0928481704482476</v>
      </c>
      <c r="I294" s="19">
        <v>245.79198811641231</v>
      </c>
      <c r="J294" s="19">
        <v>277.69411654391479</v>
      </c>
      <c r="K294" s="19">
        <v>83.636257302929309</v>
      </c>
      <c r="L294" s="19">
        <v>96.895364255601123</v>
      </c>
      <c r="M294" s="19">
        <v>426.59074040472598</v>
      </c>
    </row>
    <row r="295" spans="2:13" x14ac:dyDescent="0.2">
      <c r="B295" s="11" t="s">
        <v>313</v>
      </c>
      <c r="C295" s="5">
        <v>1</v>
      </c>
      <c r="D295" s="19">
        <v>202.78247809055952</v>
      </c>
      <c r="E295" s="19">
        <v>282.21321445906722</v>
      </c>
      <c r="F295" s="19">
        <v>-79.430736368507695</v>
      </c>
      <c r="G295" s="19">
        <v>-0.95419408405281769</v>
      </c>
      <c r="H295" s="19">
        <v>11.163372792907513</v>
      </c>
      <c r="I295" s="19">
        <v>260.21012327147503</v>
      </c>
      <c r="J295" s="19">
        <v>304.21630564665941</v>
      </c>
      <c r="K295" s="19">
        <v>83.988988779751921</v>
      </c>
      <c r="L295" s="19">
        <v>116.67029000807625</v>
      </c>
      <c r="M295" s="19">
        <v>447.75613891005821</v>
      </c>
    </row>
    <row r="296" spans="2:13" x14ac:dyDescent="0.2">
      <c r="B296" s="11" t="s">
        <v>314</v>
      </c>
      <c r="C296" s="5">
        <v>1</v>
      </c>
      <c r="D296" s="19">
        <v>172.89299098579787</v>
      </c>
      <c r="E296" s="19">
        <v>272.66696617220509</v>
      </c>
      <c r="F296" s="19">
        <v>-99.773975186407228</v>
      </c>
      <c r="G296" s="19">
        <v>-1.1985755290448032</v>
      </c>
      <c r="H296" s="19">
        <v>9.5975757414698002</v>
      </c>
      <c r="I296" s="19">
        <v>253.75007267263925</v>
      </c>
      <c r="J296" s="19">
        <v>291.58385967177094</v>
      </c>
      <c r="K296" s="19">
        <v>83.795243327083412</v>
      </c>
      <c r="L296" s="19">
        <v>107.50591545609066</v>
      </c>
      <c r="M296" s="19">
        <v>437.82801688831955</v>
      </c>
    </row>
    <row r="297" spans="2:13" x14ac:dyDescent="0.2">
      <c r="B297" s="11" t="s">
        <v>315</v>
      </c>
      <c r="C297" s="5">
        <v>1</v>
      </c>
      <c r="D297" s="19">
        <v>270.36572840572046</v>
      </c>
      <c r="E297" s="19">
        <v>274.45282896319333</v>
      </c>
      <c r="F297" s="19">
        <v>-4.0871005574728656</v>
      </c>
      <c r="G297" s="19">
        <v>-4.9097960703481401E-2</v>
      </c>
      <c r="H297" s="19">
        <v>9.8761883731939619</v>
      </c>
      <c r="I297" s="19">
        <v>254.98678788470431</v>
      </c>
      <c r="J297" s="19">
        <v>293.91887004168234</v>
      </c>
      <c r="K297" s="19">
        <v>83.827611447032652</v>
      </c>
      <c r="L297" s="19">
        <v>109.2279804408042</v>
      </c>
      <c r="M297" s="19">
        <v>439.67767748558242</v>
      </c>
    </row>
    <row r="298" spans="2:13" x14ac:dyDescent="0.2">
      <c r="B298" s="11" t="s">
        <v>316</v>
      </c>
      <c r="C298" s="5">
        <v>1</v>
      </c>
      <c r="D298" s="19">
        <v>280.23676981467042</v>
      </c>
      <c r="E298" s="19">
        <v>258.05536165149772</v>
      </c>
      <c r="F298" s="19">
        <v>22.181408163172705</v>
      </c>
      <c r="G298" s="19">
        <v>0.26646320319965983</v>
      </c>
      <c r="H298" s="19">
        <v>7.6848776273262569</v>
      </c>
      <c r="I298" s="19">
        <v>242.90841042659764</v>
      </c>
      <c r="J298" s="19">
        <v>273.2023128763978</v>
      </c>
      <c r="K298" s="19">
        <v>83.597767244579245</v>
      </c>
      <c r="L298" s="19">
        <v>93.283537769541169</v>
      </c>
      <c r="M298" s="19">
        <v>422.82718553345427</v>
      </c>
    </row>
    <row r="299" spans="2:13" x14ac:dyDescent="0.2">
      <c r="B299" s="11" t="s">
        <v>317</v>
      </c>
      <c r="C299" s="5">
        <v>1</v>
      </c>
      <c r="D299" s="19">
        <v>350.55099080856598</v>
      </c>
      <c r="E299" s="19">
        <v>410.44463992998664</v>
      </c>
      <c r="F299" s="19">
        <v>-59.893649121420651</v>
      </c>
      <c r="G299" s="19">
        <v>-0.71949686326530704</v>
      </c>
      <c r="H299" s="19">
        <v>19.10992589512934</v>
      </c>
      <c r="I299" s="19">
        <v>372.77883320123493</v>
      </c>
      <c r="J299" s="19">
        <v>448.11044665873834</v>
      </c>
      <c r="K299" s="19">
        <v>85.409124874624496</v>
      </c>
      <c r="L299" s="19">
        <v>242.10261662473857</v>
      </c>
      <c r="M299" s="19">
        <v>578.78666323523476</v>
      </c>
    </row>
    <row r="300" spans="2:13" x14ac:dyDescent="0.2">
      <c r="B300" s="11" t="s">
        <v>318</v>
      </c>
      <c r="C300" s="5">
        <v>1</v>
      </c>
      <c r="D300" s="19">
        <v>351.30307609863956</v>
      </c>
      <c r="E300" s="19">
        <v>392.49393668381947</v>
      </c>
      <c r="F300" s="19">
        <v>-41.190860585179905</v>
      </c>
      <c r="G300" s="19">
        <v>-0.49482199567025714</v>
      </c>
      <c r="H300" s="19">
        <v>17.344349792407101</v>
      </c>
      <c r="I300" s="19">
        <v>358.30809364592585</v>
      </c>
      <c r="J300" s="19">
        <v>426.67977972171309</v>
      </c>
      <c r="K300" s="19">
        <v>85.031498950996038</v>
      </c>
      <c r="L300" s="19">
        <v>224.8962168956657</v>
      </c>
      <c r="M300" s="19">
        <v>560.09165647197324</v>
      </c>
    </row>
    <row r="301" spans="2:13" x14ac:dyDescent="0.2">
      <c r="B301" s="11" t="s">
        <v>319</v>
      </c>
      <c r="C301" s="5">
        <v>1</v>
      </c>
      <c r="D301" s="19">
        <v>313.2871856579099</v>
      </c>
      <c r="E301" s="19">
        <v>385.82130395269644</v>
      </c>
      <c r="F301" s="19">
        <v>-72.534118294786538</v>
      </c>
      <c r="G301" s="19">
        <v>-0.87134564946968385</v>
      </c>
      <c r="H301" s="19">
        <v>16.266861354491475</v>
      </c>
      <c r="I301" s="19">
        <v>353.7591986769329</v>
      </c>
      <c r="J301" s="19">
        <v>417.88340922845998</v>
      </c>
      <c r="K301" s="19">
        <v>84.818277054288927</v>
      </c>
      <c r="L301" s="19">
        <v>218.64384611614736</v>
      </c>
      <c r="M301" s="19">
        <v>552.99876178924546</v>
      </c>
    </row>
    <row r="302" spans="2:13" x14ac:dyDescent="0.2">
      <c r="B302" s="11" t="s">
        <v>320</v>
      </c>
      <c r="C302" s="5">
        <v>1</v>
      </c>
      <c r="D302" s="19">
        <v>206.85485160026474</v>
      </c>
      <c r="E302" s="19">
        <v>220.41308523643184</v>
      </c>
      <c r="F302" s="19">
        <v>-13.558233636167103</v>
      </c>
      <c r="G302" s="19">
        <v>-0.16287380574965743</v>
      </c>
      <c r="H302" s="19">
        <v>8.1827607646551908</v>
      </c>
      <c r="I302" s="19">
        <v>204.28480262767141</v>
      </c>
      <c r="J302" s="19">
        <v>236.54136784519227</v>
      </c>
      <c r="K302" s="19">
        <v>83.645005337219317</v>
      </c>
      <c r="L302" s="19">
        <v>55.548154720918461</v>
      </c>
      <c r="M302" s="19">
        <v>385.27801575194519</v>
      </c>
    </row>
    <row r="303" spans="2:13" x14ac:dyDescent="0.2">
      <c r="B303" s="11" t="s">
        <v>321</v>
      </c>
      <c r="C303" s="5">
        <v>1</v>
      </c>
      <c r="D303" s="19">
        <v>142.74466259605006</v>
      </c>
      <c r="E303" s="19">
        <v>248.24471292275368</v>
      </c>
      <c r="F303" s="19">
        <v>-105.50005032670362</v>
      </c>
      <c r="G303" s="19">
        <v>-1.2673623397117</v>
      </c>
      <c r="H303" s="19">
        <v>6.9424929856273447</v>
      </c>
      <c r="I303" s="19">
        <v>234.56100737374354</v>
      </c>
      <c r="J303" s="19">
        <v>261.92841847176385</v>
      </c>
      <c r="K303" s="19">
        <v>83.532793278971297</v>
      </c>
      <c r="L303" s="19">
        <v>83.600953212496165</v>
      </c>
      <c r="M303" s="19">
        <v>412.88847263301119</v>
      </c>
    </row>
    <row r="304" spans="2:13" x14ac:dyDescent="0.2">
      <c r="B304" s="11" t="s">
        <v>322</v>
      </c>
      <c r="C304" s="5">
        <v>1</v>
      </c>
      <c r="D304" s="19">
        <v>227.90986270015858</v>
      </c>
      <c r="E304" s="19">
        <v>261.8822104754139</v>
      </c>
      <c r="F304" s="19">
        <v>-33.972347775255315</v>
      </c>
      <c r="G304" s="19">
        <v>-0.40810666941501184</v>
      </c>
      <c r="H304" s="19">
        <v>8.1093949475890934</v>
      </c>
      <c r="I304" s="19">
        <v>245.89853244028046</v>
      </c>
      <c r="J304" s="19">
        <v>277.86588851054734</v>
      </c>
      <c r="K304" s="19">
        <v>83.637860030896604</v>
      </c>
      <c r="L304" s="19">
        <v>97.031363412052343</v>
      </c>
      <c r="M304" s="19">
        <v>426.73305753877548</v>
      </c>
    </row>
    <row r="305" spans="2:13" x14ac:dyDescent="0.2">
      <c r="B305" s="11" t="s">
        <v>323</v>
      </c>
      <c r="C305" s="5">
        <v>1</v>
      </c>
      <c r="D305" s="19">
        <v>223.9126389906113</v>
      </c>
      <c r="E305" s="19">
        <v>249.04487219706158</v>
      </c>
      <c r="F305" s="19">
        <v>-25.13223320645028</v>
      </c>
      <c r="G305" s="19">
        <v>-0.30191119132238731</v>
      </c>
      <c r="H305" s="19">
        <v>6.9816027637298124</v>
      </c>
      <c r="I305" s="19">
        <v>235.28408098318303</v>
      </c>
      <c r="J305" s="19">
        <v>262.8056634109401</v>
      </c>
      <c r="K305" s="19">
        <v>83.536052823211534</v>
      </c>
      <c r="L305" s="19">
        <v>84.394687900751222</v>
      </c>
      <c r="M305" s="19">
        <v>413.69505649337191</v>
      </c>
    </row>
    <row r="306" spans="2:13" x14ac:dyDescent="0.2">
      <c r="B306" s="11" t="s">
        <v>324</v>
      </c>
      <c r="C306" s="5">
        <v>1</v>
      </c>
      <c r="D306" s="19">
        <v>220.86505026355866</v>
      </c>
      <c r="E306" s="19">
        <v>261.8822104754139</v>
      </c>
      <c r="F306" s="19">
        <v>-41.017160211855241</v>
      </c>
      <c r="G306" s="19">
        <v>-0.49273534916284956</v>
      </c>
      <c r="H306" s="19">
        <v>8.1093949475890934</v>
      </c>
      <c r="I306" s="19">
        <v>245.89853244028046</v>
      </c>
      <c r="J306" s="19">
        <v>277.86588851054734</v>
      </c>
      <c r="K306" s="19">
        <v>83.637860030896604</v>
      </c>
      <c r="L306" s="19">
        <v>97.031363412052343</v>
      </c>
      <c r="M306" s="19">
        <v>426.73305753877548</v>
      </c>
    </row>
    <row r="307" spans="2:13" x14ac:dyDescent="0.2">
      <c r="B307" s="11" t="s">
        <v>325</v>
      </c>
      <c r="C307" s="5">
        <v>1</v>
      </c>
      <c r="D307" s="19">
        <v>229.21950133471654</v>
      </c>
      <c r="E307" s="19">
        <v>246.85313151895542</v>
      </c>
      <c r="F307" s="19">
        <v>-17.633630184238882</v>
      </c>
      <c r="G307" s="19">
        <v>-0.21183116727150211</v>
      </c>
      <c r="H307" s="19">
        <v>6.8844340449279873</v>
      </c>
      <c r="I307" s="19">
        <v>233.28386057588037</v>
      </c>
      <c r="J307" s="19">
        <v>260.42240246203045</v>
      </c>
      <c r="K307" s="19">
        <v>83.527987981579145</v>
      </c>
      <c r="L307" s="19">
        <v>82.218843085763041</v>
      </c>
      <c r="M307" s="19">
        <v>411.48741995214777</v>
      </c>
    </row>
    <row r="308" spans="2:13" x14ac:dyDescent="0.2">
      <c r="B308" s="11" t="s">
        <v>326</v>
      </c>
      <c r="C308" s="5">
        <v>1</v>
      </c>
      <c r="D308" s="19">
        <v>224.88853710671569</v>
      </c>
      <c r="E308" s="19">
        <v>248.24471292275368</v>
      </c>
      <c r="F308" s="19">
        <v>-23.35617581603799</v>
      </c>
      <c r="G308" s="19">
        <v>-0.28057557827950486</v>
      </c>
      <c r="H308" s="19">
        <v>6.9424929856273447</v>
      </c>
      <c r="I308" s="19">
        <v>234.56100737374354</v>
      </c>
      <c r="J308" s="19">
        <v>261.92841847176385</v>
      </c>
      <c r="K308" s="19">
        <v>83.532793278971297</v>
      </c>
      <c r="L308" s="19">
        <v>83.600953212496165</v>
      </c>
      <c r="M308" s="19">
        <v>412.88847263301119</v>
      </c>
    </row>
    <row r="309" spans="2:13" x14ac:dyDescent="0.2">
      <c r="B309" s="11" t="s">
        <v>327</v>
      </c>
      <c r="C309" s="5">
        <v>1</v>
      </c>
      <c r="D309" s="19">
        <v>241.56974188162042</v>
      </c>
      <c r="E309" s="19">
        <v>248.24471292275368</v>
      </c>
      <c r="F309" s="19">
        <v>-6.6749710411332615</v>
      </c>
      <c r="G309" s="19">
        <v>-8.0185809295839183E-2</v>
      </c>
      <c r="H309" s="19">
        <v>6.9424929856273447</v>
      </c>
      <c r="I309" s="19">
        <v>234.56100737374354</v>
      </c>
      <c r="J309" s="19">
        <v>261.92841847176385</v>
      </c>
      <c r="K309" s="19">
        <v>83.532793278971297</v>
      </c>
      <c r="L309" s="19">
        <v>83.600953212496165</v>
      </c>
      <c r="M309" s="19">
        <v>412.88847263301119</v>
      </c>
    </row>
    <row r="310" spans="2:13" x14ac:dyDescent="0.2">
      <c r="B310" s="11" t="s">
        <v>328</v>
      </c>
      <c r="C310" s="5">
        <v>1</v>
      </c>
      <c r="D310" s="19">
        <v>230.10048123327263</v>
      </c>
      <c r="E310" s="19">
        <v>248.24471292275368</v>
      </c>
      <c r="F310" s="19">
        <v>-18.144231689481046</v>
      </c>
      <c r="G310" s="19">
        <v>-0.21796497589377373</v>
      </c>
      <c r="H310" s="19">
        <v>6.9424929856273447</v>
      </c>
      <c r="I310" s="19">
        <v>234.56100737374354</v>
      </c>
      <c r="J310" s="19">
        <v>261.92841847176385</v>
      </c>
      <c r="K310" s="19">
        <v>83.532793278971297</v>
      </c>
      <c r="L310" s="19">
        <v>83.600953212496165</v>
      </c>
      <c r="M310" s="19">
        <v>412.88847263301119</v>
      </c>
    </row>
    <row r="311" spans="2:13" x14ac:dyDescent="0.2">
      <c r="B311" s="11" t="s">
        <v>329</v>
      </c>
      <c r="C311" s="5">
        <v>1</v>
      </c>
      <c r="D311" s="19">
        <v>308.24658556892086</v>
      </c>
      <c r="E311" s="19">
        <v>268.52701155800469</v>
      </c>
      <c r="F311" s="19">
        <v>39.719574010916176</v>
      </c>
      <c r="G311" s="19">
        <v>0.47714756623282095</v>
      </c>
      <c r="H311" s="19">
        <v>8.9831239766557456</v>
      </c>
      <c r="I311" s="19">
        <v>250.82120707807366</v>
      </c>
      <c r="J311" s="19">
        <v>286.23281603793572</v>
      </c>
      <c r="K311" s="19">
        <v>83.727091556507773</v>
      </c>
      <c r="L311" s="19">
        <v>103.50028849092516</v>
      </c>
      <c r="M311" s="19">
        <v>433.55373462508419</v>
      </c>
    </row>
    <row r="312" spans="2:13" x14ac:dyDescent="0.2">
      <c r="B312" s="11" t="s">
        <v>330</v>
      </c>
      <c r="C312" s="5">
        <v>1</v>
      </c>
      <c r="D312" s="19">
        <v>326.65294605776489</v>
      </c>
      <c r="E312" s="19">
        <v>268.52701155800469</v>
      </c>
      <c r="F312" s="19">
        <v>58.125934499760206</v>
      </c>
      <c r="G312" s="19">
        <v>0.69826147113125125</v>
      </c>
      <c r="H312" s="19">
        <v>8.9831239766557456</v>
      </c>
      <c r="I312" s="19">
        <v>250.82120707807366</v>
      </c>
      <c r="J312" s="19">
        <v>286.23281603793572</v>
      </c>
      <c r="K312" s="19">
        <v>83.727091556507773</v>
      </c>
      <c r="L312" s="19">
        <v>103.50028849092516</v>
      </c>
      <c r="M312" s="19">
        <v>433.55373462508419</v>
      </c>
    </row>
    <row r="313" spans="2:13" x14ac:dyDescent="0.2">
      <c r="B313" s="11" t="s">
        <v>331</v>
      </c>
      <c r="C313" s="5">
        <v>1</v>
      </c>
      <c r="D313" s="19">
        <v>120.51899294525484</v>
      </c>
      <c r="E313" s="19">
        <v>248.24471292275368</v>
      </c>
      <c r="F313" s="19">
        <v>-127.72571997749884</v>
      </c>
      <c r="G313" s="19">
        <v>-1.5343572520654187</v>
      </c>
      <c r="H313" s="19">
        <v>6.9424929856273447</v>
      </c>
      <c r="I313" s="19">
        <v>234.56100737374354</v>
      </c>
      <c r="J313" s="19">
        <v>261.92841847176385</v>
      </c>
      <c r="K313" s="19">
        <v>83.532793278971297</v>
      </c>
      <c r="L313" s="19">
        <v>83.600953212496165</v>
      </c>
      <c r="M313" s="19">
        <v>412.88847263301119</v>
      </c>
    </row>
    <row r="314" spans="2:13" x14ac:dyDescent="0.2">
      <c r="B314" s="11" t="s">
        <v>332</v>
      </c>
      <c r="C314" s="5">
        <v>1</v>
      </c>
      <c r="D314" s="19">
        <v>199.31599103370235</v>
      </c>
      <c r="E314" s="19">
        <v>249.84503147136942</v>
      </c>
      <c r="F314" s="19">
        <v>-50.529040437667078</v>
      </c>
      <c r="G314" s="19">
        <v>-0.60700068591587897</v>
      </c>
      <c r="H314" s="19">
        <v>7.0248080363914074</v>
      </c>
      <c r="I314" s="19">
        <v>235.99908234224489</v>
      </c>
      <c r="J314" s="19">
        <v>263.69098060049396</v>
      </c>
      <c r="K314" s="19">
        <v>83.539674838246867</v>
      </c>
      <c r="L314" s="19">
        <v>85.187708156360713</v>
      </c>
      <c r="M314" s="19">
        <v>414.50235478637813</v>
      </c>
    </row>
    <row r="315" spans="2:13" x14ac:dyDescent="0.2">
      <c r="B315" s="11" t="s">
        <v>333</v>
      </c>
      <c r="C315" s="5">
        <v>1</v>
      </c>
      <c r="D315" s="19">
        <v>265.2078074172141</v>
      </c>
      <c r="E315" s="19">
        <v>261.8822104754139</v>
      </c>
      <c r="F315" s="19">
        <v>3.3255969418001996</v>
      </c>
      <c r="G315" s="19">
        <v>3.9950088251580328E-2</v>
      </c>
      <c r="H315" s="19">
        <v>8.1093949475890934</v>
      </c>
      <c r="I315" s="19">
        <v>245.89853244028046</v>
      </c>
      <c r="J315" s="19">
        <v>277.86588851054734</v>
      </c>
      <c r="K315" s="19">
        <v>83.637860030896604</v>
      </c>
      <c r="L315" s="19">
        <v>97.031363412052343</v>
      </c>
      <c r="M315" s="19">
        <v>426.73305753877548</v>
      </c>
    </row>
    <row r="316" spans="2:13" x14ac:dyDescent="0.2">
      <c r="B316" s="11" t="s">
        <v>334</v>
      </c>
      <c r="C316" s="5">
        <v>1</v>
      </c>
      <c r="D316" s="19">
        <v>292.62008799438132</v>
      </c>
      <c r="E316" s="19">
        <v>261.8822104754139</v>
      </c>
      <c r="F316" s="19">
        <v>30.737877518967423</v>
      </c>
      <c r="G316" s="19">
        <v>0.36925127760199628</v>
      </c>
      <c r="H316" s="19">
        <v>8.1093949475890934</v>
      </c>
      <c r="I316" s="19">
        <v>245.89853244028046</v>
      </c>
      <c r="J316" s="19">
        <v>277.86588851054734</v>
      </c>
      <c r="K316" s="19">
        <v>83.637860030896604</v>
      </c>
      <c r="L316" s="19">
        <v>97.031363412052343</v>
      </c>
      <c r="M316" s="19">
        <v>426.73305753877548</v>
      </c>
    </row>
    <row r="317" spans="2:13" x14ac:dyDescent="0.2">
      <c r="B317" s="11" t="s">
        <v>335</v>
      </c>
      <c r="C317" s="5">
        <v>1</v>
      </c>
      <c r="D317" s="19">
        <v>296.42927521325447</v>
      </c>
      <c r="E317" s="19">
        <v>261.8822104754139</v>
      </c>
      <c r="F317" s="19">
        <v>34.547064737840572</v>
      </c>
      <c r="G317" s="19">
        <v>0.41501069109195399</v>
      </c>
      <c r="H317" s="19">
        <v>8.1093949475890934</v>
      </c>
      <c r="I317" s="19">
        <v>245.89853244028046</v>
      </c>
      <c r="J317" s="19">
        <v>277.86588851054734</v>
      </c>
      <c r="K317" s="19">
        <v>83.637860030896604</v>
      </c>
      <c r="L317" s="19">
        <v>97.031363412052343</v>
      </c>
      <c r="M317" s="19">
        <v>426.73305753877548</v>
      </c>
    </row>
    <row r="318" spans="2:13" x14ac:dyDescent="0.2">
      <c r="B318" s="11" t="s">
        <v>336</v>
      </c>
      <c r="C318" s="5">
        <v>1</v>
      </c>
      <c r="D318" s="19">
        <v>349.29649762786892</v>
      </c>
      <c r="E318" s="19">
        <v>386.25199757392818</v>
      </c>
      <c r="F318" s="19">
        <v>-36.955499946059263</v>
      </c>
      <c r="G318" s="19">
        <v>-0.44394300032858264</v>
      </c>
      <c r="H318" s="19">
        <v>18.027006548531364</v>
      </c>
      <c r="I318" s="19">
        <v>350.72063296889928</v>
      </c>
      <c r="J318" s="19">
        <v>421.78336217895708</v>
      </c>
      <c r="K318" s="19">
        <v>85.173366196438778</v>
      </c>
      <c r="L318" s="19">
        <v>218.37465638497406</v>
      </c>
      <c r="M318" s="19">
        <v>554.1293387628823</v>
      </c>
    </row>
    <row r="319" spans="2:13" x14ac:dyDescent="0.2">
      <c r="B319" s="11" t="s">
        <v>337</v>
      </c>
      <c r="C319" s="5">
        <v>1</v>
      </c>
      <c r="D319" s="19">
        <v>284.12361474754738</v>
      </c>
      <c r="E319" s="19">
        <v>336.16968023082364</v>
      </c>
      <c r="F319" s="19">
        <v>-52.046065483276266</v>
      </c>
      <c r="G319" s="19">
        <v>-0.62522456737613141</v>
      </c>
      <c r="H319" s="19">
        <v>11.288796957563413</v>
      </c>
      <c r="I319" s="19">
        <v>313.91937707752481</v>
      </c>
      <c r="J319" s="19">
        <v>358.41998338412247</v>
      </c>
      <c r="K319" s="19">
        <v>84.005751475008893</v>
      </c>
      <c r="L319" s="19">
        <v>170.59371638223027</v>
      </c>
      <c r="M319" s="19">
        <v>501.74564407941705</v>
      </c>
    </row>
    <row r="320" spans="2:13" x14ac:dyDescent="0.2">
      <c r="B320" s="11" t="s">
        <v>338</v>
      </c>
      <c r="C320" s="5">
        <v>1</v>
      </c>
      <c r="D320" s="19">
        <v>302.02682443031557</v>
      </c>
      <c r="E320" s="19">
        <v>336.16968023082364</v>
      </c>
      <c r="F320" s="19">
        <v>-34.142855800508073</v>
      </c>
      <c r="G320" s="19">
        <v>-0.41015496654050865</v>
      </c>
      <c r="H320" s="19">
        <v>11.288796957563413</v>
      </c>
      <c r="I320" s="19">
        <v>313.91937707752481</v>
      </c>
      <c r="J320" s="19">
        <v>358.41998338412247</v>
      </c>
      <c r="K320" s="19">
        <v>84.005751475008893</v>
      </c>
      <c r="L320" s="19">
        <v>170.59371638223027</v>
      </c>
      <c r="M320" s="19">
        <v>501.74564407941705</v>
      </c>
    </row>
    <row r="321" spans="2:13" x14ac:dyDescent="0.2">
      <c r="B321" s="11" t="s">
        <v>339</v>
      </c>
      <c r="C321" s="5">
        <v>1</v>
      </c>
      <c r="D321" s="19">
        <v>262.65703595214245</v>
      </c>
      <c r="E321" s="19">
        <v>336.16968023082364</v>
      </c>
      <c r="F321" s="19">
        <v>-73.512644278681194</v>
      </c>
      <c r="G321" s="19">
        <v>-0.88310059154390119</v>
      </c>
      <c r="H321" s="19">
        <v>11.288796957563413</v>
      </c>
      <c r="I321" s="19">
        <v>313.91937707752481</v>
      </c>
      <c r="J321" s="19">
        <v>358.41998338412247</v>
      </c>
      <c r="K321" s="19">
        <v>84.005751475008893</v>
      </c>
      <c r="L321" s="19">
        <v>170.59371638223027</v>
      </c>
      <c r="M321" s="19">
        <v>501.74564407941705</v>
      </c>
    </row>
    <row r="322" spans="2:13" x14ac:dyDescent="0.2">
      <c r="B322" s="11" t="s">
        <v>340</v>
      </c>
      <c r="C322" s="5">
        <v>1</v>
      </c>
      <c r="D322" s="19">
        <v>377.139476472588</v>
      </c>
      <c r="E322" s="19">
        <v>264.54940808891035</v>
      </c>
      <c r="F322" s="19">
        <v>112.59006838367765</v>
      </c>
      <c r="G322" s="19">
        <v>1.3525340703929547</v>
      </c>
      <c r="H322" s="19">
        <v>8.4412618370275094</v>
      </c>
      <c r="I322" s="19">
        <v>247.91161793498293</v>
      </c>
      <c r="J322" s="19">
        <v>281.18719824283778</v>
      </c>
      <c r="K322" s="19">
        <v>83.670689285634097</v>
      </c>
      <c r="L322" s="19">
        <v>99.633854319160861</v>
      </c>
      <c r="M322" s="19">
        <v>429.46496185865988</v>
      </c>
    </row>
    <row r="323" spans="2:13" ht="16" thickBot="1" x14ac:dyDescent="0.25">
      <c r="B323" s="15" t="s">
        <v>341</v>
      </c>
      <c r="C323" s="17">
        <v>1</v>
      </c>
      <c r="D323" s="20">
        <v>327.86669151320319</v>
      </c>
      <c r="E323" s="20">
        <v>279.55529399680768</v>
      </c>
      <c r="F323" s="20">
        <v>48.311397516395516</v>
      </c>
      <c r="G323" s="20">
        <v>0.58036034676301296</v>
      </c>
      <c r="H323" s="20">
        <v>10.709985298872423</v>
      </c>
      <c r="I323" s="20">
        <v>258.44583294767205</v>
      </c>
      <c r="J323" s="20">
        <v>300.66475504594331</v>
      </c>
      <c r="K323" s="20">
        <v>83.929929877451528</v>
      </c>
      <c r="L323" s="20">
        <v>114.12877508353918</v>
      </c>
      <c r="M323" s="20">
        <v>444.9818129100762</v>
      </c>
    </row>
    <row r="342" spans="6:6" x14ac:dyDescent="0.2">
      <c r="F342" t="s">
        <v>79</v>
      </c>
    </row>
    <row r="361" spans="6:6" x14ac:dyDescent="0.2">
      <c r="F361"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81" r:id="rId3" name="DD865064">
              <controlPr defaultSize="0" autoFill="0" autoPict="0" macro="[0]!GoToResultsNew111220231548013">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55DC-5B50-3A44-B57A-385F3CB0C87B}">
  <sheetPr codeName="XLSTAT_20231112_154752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132.779278632674+(A1-1)*6.56423269329736</f>
        <v>132.77927863267399</v>
      </c>
      <c r="D1">
        <f t="shared" ref="D1:D32" si="1">0+1*C1-164.074141210542*(1.00454545454545+(C1-278.382191825989)^2/856466.933209201)^0.5</f>
        <v>-33.681077865368763</v>
      </c>
      <c r="E1">
        <v>1</v>
      </c>
      <c r="G1">
        <f t="shared" ref="G1:G32" si="2">117.156145985908+(E1-1)*6.79065490556932</f>
        <v>117.156145985908</v>
      </c>
      <c r="H1">
        <f t="shared" ref="H1:H32" si="3">0+1*G1+164.074141210542*(1.00454545454545+(G1-278.382191825989)^2/856466.933209201)^0.5</f>
        <v>284.06846679575381</v>
      </c>
    </row>
    <row r="2" spans="1:8" x14ac:dyDescent="0.2">
      <c r="A2">
        <v>2</v>
      </c>
      <c r="C2">
        <f t="shared" si="0"/>
        <v>139.34351132597135</v>
      </c>
      <c r="D2">
        <f t="shared" si="1"/>
        <v>-26.940346477862136</v>
      </c>
      <c r="E2">
        <v>2</v>
      </c>
      <c r="G2">
        <f t="shared" si="2"/>
        <v>123.94680089147732</v>
      </c>
      <c r="H2">
        <f t="shared" si="3"/>
        <v>290.6571701056148</v>
      </c>
    </row>
    <row r="3" spans="1:8" x14ac:dyDescent="0.2">
      <c r="A3">
        <v>3</v>
      </c>
      <c r="C3">
        <f t="shared" si="0"/>
        <v>145.9077440192687</v>
      </c>
      <c r="D3">
        <f t="shared" si="1"/>
        <v>-20.207580946857547</v>
      </c>
      <c r="E3">
        <v>3</v>
      </c>
      <c r="G3">
        <f t="shared" si="2"/>
        <v>130.73745579704664</v>
      </c>
      <c r="H3">
        <f t="shared" si="3"/>
        <v>297.25433302143273</v>
      </c>
    </row>
    <row r="4" spans="1:8" x14ac:dyDescent="0.2">
      <c r="A4">
        <v>4</v>
      </c>
      <c r="C4">
        <f t="shared" si="0"/>
        <v>152.47197671256606</v>
      </c>
      <c r="D4">
        <f t="shared" si="1"/>
        <v>-13.482805541167494</v>
      </c>
      <c r="E4">
        <v>4</v>
      </c>
      <c r="G4">
        <f t="shared" si="2"/>
        <v>137.52811070261595</v>
      </c>
      <c r="H4">
        <f t="shared" si="3"/>
        <v>303.8599850661023</v>
      </c>
    </row>
    <row r="5" spans="1:8" x14ac:dyDescent="0.2">
      <c r="A5">
        <v>5</v>
      </c>
      <c r="C5">
        <f t="shared" si="0"/>
        <v>159.03620940586342</v>
      </c>
      <c r="D5">
        <f t="shared" si="1"/>
        <v>-6.7660434707868831</v>
      </c>
      <c r="E5">
        <v>5</v>
      </c>
      <c r="G5">
        <f t="shared" si="2"/>
        <v>144.31876560818529</v>
      </c>
      <c r="H5">
        <f t="shared" si="3"/>
        <v>310.47415459584965</v>
      </c>
    </row>
    <row r="6" spans="1:8" x14ac:dyDescent="0.2">
      <c r="A6">
        <v>6</v>
      </c>
      <c r="C6">
        <f t="shared" si="0"/>
        <v>165.60044209916077</v>
      </c>
      <c r="D6">
        <f t="shared" si="1"/>
        <v>-5.7316870551971988E-2</v>
      </c>
      <c r="E6">
        <v>6</v>
      </c>
      <c r="G6">
        <f t="shared" si="2"/>
        <v>151.1094205137546</v>
      </c>
      <c r="H6">
        <f t="shared" si="3"/>
        <v>317.09686877920512</v>
      </c>
    </row>
    <row r="7" spans="1:8" x14ac:dyDescent="0.2">
      <c r="A7">
        <v>7</v>
      </c>
      <c r="C7">
        <f t="shared" si="0"/>
        <v>172.16467479245816</v>
      </c>
      <c r="D7">
        <f t="shared" si="1"/>
        <v>6.6433532155434705</v>
      </c>
      <c r="E7">
        <v>7</v>
      </c>
      <c r="G7">
        <f t="shared" si="2"/>
        <v>157.90007541932391</v>
      </c>
      <c r="H7">
        <f t="shared" si="3"/>
        <v>323.72815357670731</v>
      </c>
    </row>
    <row r="8" spans="1:8" x14ac:dyDescent="0.2">
      <c r="A8">
        <v>8</v>
      </c>
      <c r="C8">
        <f t="shared" si="0"/>
        <v>178.72890748575551</v>
      </c>
      <c r="D8">
        <f t="shared" si="1"/>
        <v>13.335946849350194</v>
      </c>
      <c r="E8">
        <v>8</v>
      </c>
      <c r="G8">
        <f t="shared" si="2"/>
        <v>164.69073032489325</v>
      </c>
      <c r="H8">
        <f t="shared" si="3"/>
        <v>330.3680337213724</v>
      </c>
    </row>
    <row r="9" spans="1:8" x14ac:dyDescent="0.2">
      <c r="A9">
        <v>9</v>
      </c>
      <c r="C9">
        <f t="shared" si="0"/>
        <v>185.29314017905287</v>
      </c>
      <c r="D9">
        <f t="shared" si="1"/>
        <v>20.02044521285822</v>
      </c>
      <c r="E9">
        <v>9</v>
      </c>
      <c r="G9">
        <f t="shared" si="2"/>
        <v>171.48138523046256</v>
      </c>
      <c r="H9">
        <f t="shared" si="3"/>
        <v>337.01653269996177</v>
      </c>
    </row>
    <row r="10" spans="1:8" x14ac:dyDescent="0.2">
      <c r="A10">
        <v>10</v>
      </c>
      <c r="C10">
        <f t="shared" si="0"/>
        <v>191.85737287235023</v>
      </c>
      <c r="D10">
        <f t="shared" si="1"/>
        <v>26.696830621762047</v>
      </c>
      <c r="E10">
        <v>10</v>
      </c>
      <c r="G10">
        <f t="shared" si="2"/>
        <v>178.27204013603188</v>
      </c>
      <c r="H10">
        <f t="shared" si="3"/>
        <v>343.67367273508091</v>
      </c>
    </row>
    <row r="11" spans="1:8" x14ac:dyDescent="0.2">
      <c r="A11">
        <v>11</v>
      </c>
      <c r="C11">
        <f t="shared" si="0"/>
        <v>198.42160556564758</v>
      </c>
      <c r="D11">
        <f t="shared" si="1"/>
        <v>33.365086538273204</v>
      </c>
      <c r="E11">
        <v>11</v>
      </c>
      <c r="G11">
        <f t="shared" si="2"/>
        <v>185.06269504160122</v>
      </c>
      <c r="H11">
        <f t="shared" si="3"/>
        <v>350.33947476814012</v>
      </c>
    </row>
    <row r="12" spans="1:8" x14ac:dyDescent="0.2">
      <c r="A12">
        <v>12</v>
      </c>
      <c r="C12">
        <f t="shared" si="0"/>
        <v>204.98583825894497</v>
      </c>
      <c r="D12">
        <f t="shared" si="1"/>
        <v>40.025197583158786</v>
      </c>
      <c r="E12">
        <v>12</v>
      </c>
      <c r="G12">
        <f t="shared" si="2"/>
        <v>191.8533499471705</v>
      </c>
      <c r="H12">
        <f t="shared" si="3"/>
        <v>357.01395844320689</v>
      </c>
    </row>
    <row r="13" spans="1:8" x14ac:dyDescent="0.2">
      <c r="A13">
        <v>13</v>
      </c>
      <c r="C13">
        <f t="shared" si="0"/>
        <v>211.55007095224232</v>
      </c>
      <c r="D13">
        <f t="shared" si="1"/>
        <v>46.677149546985817</v>
      </c>
      <c r="E13">
        <v>13</v>
      </c>
      <c r="G13">
        <f t="shared" si="2"/>
        <v>198.64400485273984</v>
      </c>
      <c r="H13">
        <f t="shared" si="3"/>
        <v>363.69714209177948</v>
      </c>
    </row>
    <row r="14" spans="1:8" x14ac:dyDescent="0.2">
      <c r="A14">
        <v>14</v>
      </c>
      <c r="C14">
        <f t="shared" si="0"/>
        <v>218.11430364553968</v>
      </c>
      <c r="D14">
        <f t="shared" si="1"/>
        <v>53.320929400553382</v>
      </c>
      <c r="E14">
        <v>14</v>
      </c>
      <c r="G14">
        <f t="shared" si="2"/>
        <v>205.43465975830915</v>
      </c>
      <c r="H14">
        <f t="shared" si="3"/>
        <v>370.38904271850697</v>
      </c>
    </row>
    <row r="15" spans="1:8" x14ac:dyDescent="0.2">
      <c r="A15">
        <v>15</v>
      </c>
      <c r="C15">
        <f t="shared" si="0"/>
        <v>224.67853633883703</v>
      </c>
      <c r="D15">
        <f t="shared" si="1"/>
        <v>59.956525304493113</v>
      </c>
      <c r="E15">
        <v>15</v>
      </c>
      <c r="G15">
        <f t="shared" si="2"/>
        <v>212.22531466387846</v>
      </c>
      <c r="H15">
        <f t="shared" si="3"/>
        <v>377.08967598788342</v>
      </c>
    </row>
    <row r="16" spans="1:8" x14ac:dyDescent="0.2">
      <c r="A16">
        <v>16</v>
      </c>
      <c r="C16">
        <f t="shared" si="0"/>
        <v>231.24276903213439</v>
      </c>
      <c r="D16">
        <f t="shared" si="1"/>
        <v>66.583926618023185</v>
      </c>
      <c r="E16">
        <v>16</v>
      </c>
      <c r="G16">
        <f t="shared" si="2"/>
        <v>219.0159695694478</v>
      </c>
      <c r="H16">
        <f t="shared" si="3"/>
        <v>383.79905621193859</v>
      </c>
    </row>
    <row r="17" spans="1:8" x14ac:dyDescent="0.2">
      <c r="A17">
        <v>17</v>
      </c>
      <c r="C17">
        <f t="shared" si="0"/>
        <v>237.80700172543175</v>
      </c>
      <c r="D17">
        <f t="shared" si="1"/>
        <v>73.203123906840005</v>
      </c>
      <c r="E17">
        <v>17</v>
      </c>
      <c r="G17">
        <f t="shared" si="2"/>
        <v>225.80662447501712</v>
      </c>
      <c r="H17">
        <f t="shared" si="3"/>
        <v>390.51719633894839</v>
      </c>
    </row>
    <row r="18" spans="1:8" x14ac:dyDescent="0.2">
      <c r="A18">
        <v>18</v>
      </c>
      <c r="C18">
        <f t="shared" si="0"/>
        <v>244.3712344187291</v>
      </c>
      <c r="D18">
        <f t="shared" si="1"/>
        <v>79.814108950134369</v>
      </c>
      <c r="E18">
        <v>18</v>
      </c>
      <c r="G18">
        <f t="shared" si="2"/>
        <v>232.59727938058643</v>
      </c>
      <c r="H18">
        <f t="shared" si="3"/>
        <v>397.24410794318595</v>
      </c>
    </row>
    <row r="19" spans="1:8" x14ac:dyDescent="0.2">
      <c r="A19">
        <v>19</v>
      </c>
      <c r="C19">
        <f t="shared" si="0"/>
        <v>250.93546711202646</v>
      </c>
      <c r="D19">
        <f t="shared" si="1"/>
        <v>86.416874746719714</v>
      </c>
      <c r="E19">
        <v>19</v>
      </c>
      <c r="G19">
        <f t="shared" si="2"/>
        <v>239.38793428615577</v>
      </c>
      <c r="H19">
        <f t="shared" si="3"/>
        <v>403.97980121573067</v>
      </c>
    </row>
    <row r="20" spans="1:8" x14ac:dyDescent="0.2">
      <c r="A20">
        <v>20</v>
      </c>
      <c r="C20">
        <f t="shared" si="0"/>
        <v>257.49969980532381</v>
      </c>
      <c r="D20">
        <f t="shared" si="1"/>
        <v>93.011415520262091</v>
      </c>
      <c r="E20">
        <v>20</v>
      </c>
      <c r="G20">
        <f t="shared" si="2"/>
        <v>246.17858919172505</v>
      </c>
      <c r="H20">
        <f t="shared" si="3"/>
        <v>410.72428495635404</v>
      </c>
    </row>
    <row r="21" spans="1:8" x14ac:dyDescent="0.2">
      <c r="A21">
        <v>21</v>
      </c>
      <c r="C21">
        <f t="shared" si="0"/>
        <v>264.06393249862117</v>
      </c>
      <c r="D21">
        <f t="shared" si="1"/>
        <v>99.597726723602477</v>
      </c>
      <c r="E21">
        <v>21</v>
      </c>
      <c r="G21">
        <f t="shared" si="2"/>
        <v>252.96924409729439</v>
      </c>
      <c r="H21">
        <f t="shared" si="3"/>
        <v>417.47756656649625</v>
      </c>
    </row>
    <row r="22" spans="1:8" x14ac:dyDescent="0.2">
      <c r="A22">
        <v>22</v>
      </c>
      <c r="C22">
        <f t="shared" si="0"/>
        <v>270.62816519191858</v>
      </c>
      <c r="D22">
        <f t="shared" si="1"/>
        <v>106.17580504216434</v>
      </c>
      <c r="E22">
        <v>22</v>
      </c>
      <c r="G22">
        <f t="shared" si="2"/>
        <v>259.75989900286373</v>
      </c>
      <c r="H22">
        <f t="shared" si="3"/>
        <v>424.2396520433461</v>
      </c>
    </row>
    <row r="23" spans="1:8" x14ac:dyDescent="0.2">
      <c r="A23">
        <v>23</v>
      </c>
      <c r="C23">
        <f t="shared" si="0"/>
        <v>277.19239788521588</v>
      </c>
      <c r="D23">
        <f t="shared" si="1"/>
        <v>112.74564839643958</v>
      </c>
      <c r="E23">
        <v>23</v>
      </c>
      <c r="G23">
        <f t="shared" si="2"/>
        <v>266.55055390843302</v>
      </c>
      <c r="H23">
        <f t="shared" si="3"/>
        <v>431.01054597503662</v>
      </c>
    </row>
    <row r="24" spans="1:8" x14ac:dyDescent="0.2">
      <c r="A24">
        <v>24</v>
      </c>
      <c r="C24">
        <f t="shared" si="0"/>
        <v>283.7566305785133</v>
      </c>
      <c r="D24">
        <f t="shared" si="1"/>
        <v>119.30725594355036</v>
      </c>
      <c r="E24">
        <v>24</v>
      </c>
      <c r="G24">
        <f t="shared" si="2"/>
        <v>273.34120881400236</v>
      </c>
      <c r="H24">
        <f t="shared" si="3"/>
        <v>437.79025153696472</v>
      </c>
    </row>
    <row r="25" spans="1:8" x14ac:dyDescent="0.2">
      <c r="A25">
        <v>25</v>
      </c>
      <c r="C25">
        <f t="shared" si="0"/>
        <v>290.32086327181059</v>
      </c>
      <c r="D25">
        <f t="shared" si="1"/>
        <v>125.86062807788105</v>
      </c>
      <c r="E25">
        <v>25</v>
      </c>
      <c r="G25">
        <f t="shared" si="2"/>
        <v>280.1318637195717</v>
      </c>
      <c r="H25">
        <f t="shared" si="3"/>
        <v>444.57877048924053</v>
      </c>
    </row>
    <row r="26" spans="1:8" x14ac:dyDescent="0.2">
      <c r="A26">
        <v>26</v>
      </c>
      <c r="C26">
        <f t="shared" si="0"/>
        <v>296.88509596510801</v>
      </c>
      <c r="D26">
        <f t="shared" si="1"/>
        <v>132.4057664307831</v>
      </c>
      <c r="E26">
        <v>26</v>
      </c>
      <c r="G26">
        <f t="shared" si="2"/>
        <v>286.92251862514098</v>
      </c>
      <c r="H26">
        <f t="shared" si="3"/>
        <v>451.3761031752739</v>
      </c>
    </row>
    <row r="27" spans="1:8" x14ac:dyDescent="0.2">
      <c r="A27">
        <v>27</v>
      </c>
      <c r="C27">
        <f t="shared" si="0"/>
        <v>303.44932865840531</v>
      </c>
      <c r="D27">
        <f t="shared" si="1"/>
        <v>138.94267386934933</v>
      </c>
      <c r="E27">
        <v>27</v>
      </c>
      <c r="G27">
        <f t="shared" si="2"/>
        <v>293.71317353071032</v>
      </c>
      <c r="H27">
        <f t="shared" si="3"/>
        <v>458.1822485214982</v>
      </c>
    </row>
    <row r="28" spans="1:8" x14ac:dyDescent="0.2">
      <c r="A28">
        <v>28</v>
      </c>
      <c r="C28">
        <f t="shared" si="0"/>
        <v>310.01356135170272</v>
      </c>
      <c r="D28">
        <f t="shared" si="1"/>
        <v>145.47135449426318</v>
      </c>
      <c r="E28">
        <v>28</v>
      </c>
      <c r="G28">
        <f t="shared" si="2"/>
        <v>300.50382843627966</v>
      </c>
      <c r="H28">
        <f t="shared" si="3"/>
        <v>464.99720403823255</v>
      </c>
    </row>
    <row r="29" spans="1:8" x14ac:dyDescent="0.2">
      <c r="A29">
        <v>29</v>
      </c>
      <c r="C29">
        <f t="shared" si="0"/>
        <v>316.57779404500008</v>
      </c>
      <c r="D29">
        <f t="shared" si="1"/>
        <v>151.99181363672415</v>
      </c>
      <c r="E29">
        <v>29</v>
      </c>
      <c r="G29">
        <f t="shared" si="2"/>
        <v>307.29448334184895</v>
      </c>
      <c r="H29">
        <f t="shared" si="3"/>
        <v>471.82096582168265</v>
      </c>
    </row>
    <row r="30" spans="1:8" x14ac:dyDescent="0.2">
      <c r="A30">
        <v>30</v>
      </c>
      <c r="C30">
        <f t="shared" si="0"/>
        <v>323.14202673829743</v>
      </c>
      <c r="D30">
        <f t="shared" si="1"/>
        <v>158.50405785445659</v>
      </c>
      <c r="E30">
        <v>30</v>
      </c>
      <c r="G30">
        <f t="shared" si="2"/>
        <v>314.08513824741829</v>
      </c>
      <c r="H30">
        <f t="shared" si="3"/>
        <v>478.6535285570734</v>
      </c>
    </row>
    <row r="31" spans="1:8" x14ac:dyDescent="0.2">
      <c r="A31">
        <v>31</v>
      </c>
      <c r="C31">
        <f t="shared" si="0"/>
        <v>329.70625943159479</v>
      </c>
      <c r="D31">
        <f t="shared" si="1"/>
        <v>165.00809492680779</v>
      </c>
      <c r="E31">
        <v>31</v>
      </c>
      <c r="G31">
        <f t="shared" si="2"/>
        <v>320.87579315298757</v>
      </c>
      <c r="H31">
        <f t="shared" si="3"/>
        <v>485.49488552291007</v>
      </c>
    </row>
    <row r="32" spans="1:8" x14ac:dyDescent="0.2">
      <c r="A32">
        <v>32</v>
      </c>
      <c r="C32">
        <f t="shared" si="0"/>
        <v>336.27049212489214</v>
      </c>
      <c r="D32">
        <f t="shared" si="1"/>
        <v>171.50393384894409</v>
      </c>
      <c r="E32">
        <v>32</v>
      </c>
      <c r="G32">
        <f t="shared" si="2"/>
        <v>327.66644805855691</v>
      </c>
      <c r="H32">
        <f t="shared" si="3"/>
        <v>492.34502859635859</v>
      </c>
    </row>
    <row r="33" spans="1:8" x14ac:dyDescent="0.2">
      <c r="A33">
        <v>33</v>
      </c>
      <c r="C33">
        <f t="shared" ref="C33:C64" si="4">132.779278632674+(A33-1)*6.56423269329736</f>
        <v>342.8347248181895</v>
      </c>
      <c r="D33">
        <f t="shared" ref="D33:D64" si="5">0+1*C33-164.074141210542*(1.00454545454545+(C33-278.382191825989)^2/856466.933209201)^0.5</f>
        <v>177.99158482515523</v>
      </c>
      <c r="E33">
        <v>33</v>
      </c>
      <c r="G33">
        <f t="shared" ref="G33:G64" si="6">117.156145985908+(E33-1)*6.79065490556932</f>
        <v>334.45710296412625</v>
      </c>
      <c r="H33">
        <f t="shared" ref="H33:H64" si="7">0+1*G33+164.074141210542*(1.00454545454545+(G33-278.382191825989)^2/856466.933209201)^0.5</f>
        <v>499.20394825973574</v>
      </c>
    </row>
    <row r="34" spans="1:8" x14ac:dyDescent="0.2">
      <c r="A34">
        <v>34</v>
      </c>
      <c r="C34">
        <f t="shared" si="4"/>
        <v>349.39895751148686</v>
      </c>
      <c r="D34">
        <f t="shared" si="5"/>
        <v>184.47105926127884</v>
      </c>
      <c r="E34">
        <v>34</v>
      </c>
      <c r="G34">
        <f t="shared" si="6"/>
        <v>341.24775786969553</v>
      </c>
      <c r="H34">
        <f t="shared" si="7"/>
        <v>506.07163360809659</v>
      </c>
    </row>
    <row r="35" spans="1:8" x14ac:dyDescent="0.2">
      <c r="A35">
        <v>35</v>
      </c>
      <c r="C35">
        <f t="shared" si="4"/>
        <v>355.96319020478421</v>
      </c>
      <c r="D35">
        <f t="shared" si="5"/>
        <v>190.94236975625708</v>
      </c>
      <c r="E35">
        <v>35</v>
      </c>
      <c r="G35">
        <f t="shared" si="6"/>
        <v>348.03841277526487</v>
      </c>
      <c r="H35">
        <f t="shared" si="7"/>
        <v>512.94807235790529</v>
      </c>
    </row>
    <row r="36" spans="1:8" x14ac:dyDescent="0.2">
      <c r="A36">
        <v>36</v>
      </c>
      <c r="C36">
        <f t="shared" si="4"/>
        <v>362.52742289808157</v>
      </c>
      <c r="D36">
        <f t="shared" si="5"/>
        <v>197.40553009284125</v>
      </c>
      <c r="E36">
        <v>36</v>
      </c>
      <c r="G36">
        <f t="shared" si="6"/>
        <v>354.82906768083421</v>
      </c>
      <c r="H36">
        <f t="shared" si="7"/>
        <v>519.83325085677347</v>
      </c>
    </row>
    <row r="37" spans="1:8" x14ac:dyDescent="0.2">
      <c r="A37">
        <v>37</v>
      </c>
      <c r="C37">
        <f t="shared" si="4"/>
        <v>369.09165559137892</v>
      </c>
      <c r="D37">
        <f t="shared" si="5"/>
        <v>203.86055522745923</v>
      </c>
      <c r="E37">
        <v>37</v>
      </c>
      <c r="G37">
        <f t="shared" si="6"/>
        <v>361.6197225864035</v>
      </c>
      <c r="H37">
        <f t="shared" si="7"/>
        <v>526.72715409424814</v>
      </c>
    </row>
    <row r="38" spans="1:8" x14ac:dyDescent="0.2">
      <c r="A38">
        <v>38</v>
      </c>
      <c r="C38">
        <f t="shared" si="4"/>
        <v>375.65588828467628</v>
      </c>
      <c r="D38">
        <f t="shared" si="5"/>
        <v>210.30746127926352</v>
      </c>
      <c r="E38">
        <v>38</v>
      </c>
      <c r="G38">
        <f t="shared" si="6"/>
        <v>368.41037749197284</v>
      </c>
      <c r="H38">
        <f t="shared" si="7"/>
        <v>533.62976571362913</v>
      </c>
    </row>
    <row r="39" spans="1:8" x14ac:dyDescent="0.2">
      <c r="A39">
        <v>39</v>
      </c>
      <c r="C39">
        <f t="shared" si="4"/>
        <v>382.22012097797369</v>
      </c>
      <c r="D39">
        <f t="shared" si="5"/>
        <v>216.74626551837815</v>
      </c>
      <c r="E39">
        <v>39</v>
      </c>
      <c r="G39">
        <f t="shared" si="6"/>
        <v>375.20103239754212</v>
      </c>
      <c r="H39">
        <f t="shared" si="7"/>
        <v>540.54106802479498</v>
      </c>
    </row>
    <row r="40" spans="1:8" x14ac:dyDescent="0.2">
      <c r="A40">
        <v>40</v>
      </c>
      <c r="C40">
        <f t="shared" si="4"/>
        <v>388.78435367127099</v>
      </c>
      <c r="D40">
        <f t="shared" si="5"/>
        <v>223.17698635336427</v>
      </c>
      <c r="E40">
        <v>40</v>
      </c>
      <c r="G40">
        <f t="shared" si="6"/>
        <v>381.99168730311146</v>
      </c>
      <c r="H40">
        <f t="shared" si="7"/>
        <v>547.46104201801404</v>
      </c>
    </row>
    <row r="41" spans="1:8" x14ac:dyDescent="0.2">
      <c r="A41">
        <v>41</v>
      </c>
      <c r="C41">
        <f t="shared" si="4"/>
        <v>395.34858636456835</v>
      </c>
      <c r="D41">
        <f t="shared" si="5"/>
        <v>229.59964331792551</v>
      </c>
      <c r="E41">
        <v>41</v>
      </c>
      <c r="G41">
        <f t="shared" si="6"/>
        <v>388.7823422086808</v>
      </c>
      <c r="H41">
        <f t="shared" si="7"/>
        <v>554.38966737871465</v>
      </c>
    </row>
    <row r="42" spans="1:8" x14ac:dyDescent="0.2">
      <c r="A42">
        <v>42</v>
      </c>
      <c r="C42">
        <f t="shared" si="4"/>
        <v>401.91281905786576</v>
      </c>
      <c r="D42">
        <f t="shared" si="5"/>
        <v>236.01425705687495</v>
      </c>
      <c r="E42">
        <v>42</v>
      </c>
      <c r="G42">
        <f t="shared" si="6"/>
        <v>395.57299711425009</v>
      </c>
      <c r="H42">
        <f t="shared" si="7"/>
        <v>561.32692250319064</v>
      </c>
    </row>
    <row r="43" spans="1:8" x14ac:dyDescent="0.2">
      <c r="A43">
        <v>43</v>
      </c>
      <c r="C43">
        <f t="shared" si="4"/>
        <v>408.47705175116312</v>
      </c>
      <c r="D43">
        <f t="shared" si="5"/>
        <v>242.42084931138638</v>
      </c>
      <c r="E43">
        <v>43</v>
      </c>
      <c r="G43">
        <f t="shared" si="6"/>
        <v>402.36365201981943</v>
      </c>
      <c r="H43">
        <f t="shared" si="7"/>
        <v>568.27278451521204</v>
      </c>
    </row>
    <row r="44" spans="1:8" x14ac:dyDescent="0.2">
      <c r="A44">
        <v>44</v>
      </c>
      <c r="C44">
        <f t="shared" si="4"/>
        <v>415.04128444446047</v>
      </c>
      <c r="D44">
        <f t="shared" si="5"/>
        <v>248.8194429035552</v>
      </c>
      <c r="E44">
        <v>44</v>
      </c>
      <c r="G44">
        <f t="shared" si="6"/>
        <v>409.15430692538877</v>
      </c>
      <c r="H44">
        <f t="shared" si="7"/>
        <v>575.22722928351175</v>
      </c>
    </row>
    <row r="45" spans="1:8" x14ac:dyDescent="0.2">
      <c r="A45">
        <v>45</v>
      </c>
      <c r="C45">
        <f t="shared" si="4"/>
        <v>421.60551713775783</v>
      </c>
      <c r="D45">
        <f t="shared" si="5"/>
        <v>255.2100617202924</v>
      </c>
      <c r="E45">
        <v>45</v>
      </c>
      <c r="G45">
        <f t="shared" si="6"/>
        <v>415.94496183095805</v>
      </c>
      <c r="H45">
        <f t="shared" si="7"/>
        <v>582.19023144011896</v>
      </c>
    </row>
    <row r="46" spans="1:8" x14ac:dyDescent="0.2">
      <c r="A46">
        <v>46</v>
      </c>
      <c r="C46">
        <f t="shared" si="4"/>
        <v>428.16974983105519</v>
      </c>
      <c r="D46">
        <f t="shared" si="5"/>
        <v>261.59273069657854</v>
      </c>
      <c r="E46">
        <v>46</v>
      </c>
      <c r="G46">
        <f t="shared" si="6"/>
        <v>422.73561673652739</v>
      </c>
      <c r="H46">
        <f t="shared" si="7"/>
        <v>589.161764399508</v>
      </c>
    </row>
    <row r="47" spans="1:8" x14ac:dyDescent="0.2">
      <c r="A47">
        <v>47</v>
      </c>
      <c r="C47">
        <f t="shared" si="4"/>
        <v>434.73398252435254</v>
      </c>
      <c r="D47">
        <f t="shared" si="5"/>
        <v>267.96747579810358</v>
      </c>
      <c r="E47">
        <v>47</v>
      </c>
      <c r="G47">
        <f t="shared" si="6"/>
        <v>429.52627164209667</v>
      </c>
      <c r="H47">
        <f t="shared" si="7"/>
        <v>596.14180037852589</v>
      </c>
    </row>
    <row r="48" spans="1:8" x14ac:dyDescent="0.2">
      <c r="A48">
        <v>48</v>
      </c>
      <c r="C48">
        <f t="shared" si="4"/>
        <v>441.2982152176499</v>
      </c>
      <c r="D48">
        <f t="shared" si="5"/>
        <v>274.33432400332026</v>
      </c>
      <c r="E48">
        <v>48</v>
      </c>
      <c r="G48">
        <f t="shared" si="6"/>
        <v>436.31692654766601</v>
      </c>
      <c r="H48">
        <f t="shared" si="7"/>
        <v>603.13031041707166</v>
      </c>
    </row>
    <row r="49" spans="1:8" x14ac:dyDescent="0.2">
      <c r="A49">
        <v>49</v>
      </c>
      <c r="C49">
        <f t="shared" si="4"/>
        <v>447.86244791094725</v>
      </c>
      <c r="D49">
        <f t="shared" si="5"/>
        <v>280.69330328493947</v>
      </c>
      <c r="E49">
        <v>49</v>
      </c>
      <c r="G49">
        <f t="shared" si="6"/>
        <v>443.10758145323535</v>
      </c>
      <c r="H49">
        <f t="shared" si="7"/>
        <v>610.12726439948437</v>
      </c>
    </row>
    <row r="50" spans="1:8" x14ac:dyDescent="0.2">
      <c r="A50">
        <v>50</v>
      </c>
      <c r="C50">
        <f t="shared" si="4"/>
        <v>454.42668060424461</v>
      </c>
      <c r="D50">
        <f t="shared" si="5"/>
        <v>287.04444259089411</v>
      </c>
      <c r="E50">
        <v>50</v>
      </c>
      <c r="G50">
        <f t="shared" si="6"/>
        <v>449.89823635880464</v>
      </c>
      <c r="H50">
        <f t="shared" si="7"/>
        <v>617.13263107661248</v>
      </c>
    </row>
    <row r="51" spans="1:8" x14ac:dyDescent="0.2">
      <c r="A51">
        <v>51</v>
      </c>
      <c r="C51">
        <f t="shared" si="4"/>
        <v>460.99091329754197</v>
      </c>
      <c r="D51">
        <f t="shared" si="5"/>
        <v>293.38777182480311</v>
      </c>
      <c r="E51">
        <v>51</v>
      </c>
      <c r="G51">
        <f t="shared" si="6"/>
        <v>456.68889126437398</v>
      </c>
      <c r="H51">
        <f t="shared" si="7"/>
        <v>624.14637808852171</v>
      </c>
    </row>
    <row r="52" spans="1:8" x14ac:dyDescent="0.2">
      <c r="A52">
        <v>52</v>
      </c>
      <c r="C52">
        <f t="shared" si="4"/>
        <v>467.55514599083932</v>
      </c>
      <c r="D52">
        <f t="shared" si="5"/>
        <v>299.72332182596261</v>
      </c>
      <c r="E52">
        <v>52</v>
      </c>
      <c r="G52">
        <f t="shared" si="6"/>
        <v>463.47954616994332</v>
      </c>
      <c r="H52">
        <f t="shared" si="7"/>
        <v>631.16847198780943</v>
      </c>
    </row>
    <row r="53" spans="1:8" x14ac:dyDescent="0.2">
      <c r="A53">
        <v>53</v>
      </c>
      <c r="C53">
        <f t="shared" si="4"/>
        <v>474.11937868413668</v>
      </c>
      <c r="D53">
        <f t="shared" si="5"/>
        <v>306.05112434889509</v>
      </c>
      <c r="E53">
        <v>53</v>
      </c>
      <c r="G53">
        <f t="shared" si="6"/>
        <v>470.2702010755126</v>
      </c>
      <c r="H53">
        <f t="shared" si="7"/>
        <v>638.19887826348463</v>
      </c>
    </row>
    <row r="54" spans="1:8" x14ac:dyDescent="0.2">
      <c r="A54">
        <v>54</v>
      </c>
      <c r="C54">
        <f t="shared" si="4"/>
        <v>480.68361137743403</v>
      </c>
      <c r="D54">
        <f t="shared" si="5"/>
        <v>312.37121204248609</v>
      </c>
      <c r="E54">
        <v>54</v>
      </c>
      <c r="G54">
        <f t="shared" si="6"/>
        <v>477.06085598108194</v>
      </c>
      <c r="H54">
        <f t="shared" si="7"/>
        <v>645.2375613653785</v>
      </c>
    </row>
    <row r="55" spans="1:8" x14ac:dyDescent="0.2">
      <c r="A55">
        <v>55</v>
      </c>
      <c r="C55">
        <f t="shared" si="4"/>
        <v>487.24784407073139</v>
      </c>
      <c r="D55">
        <f t="shared" si="5"/>
        <v>318.68361842873844</v>
      </c>
      <c r="E55">
        <v>55</v>
      </c>
      <c r="G55">
        <f t="shared" si="6"/>
        <v>483.85151088665128</v>
      </c>
      <c r="H55">
        <f t="shared" si="7"/>
        <v>652.28448472904643</v>
      </c>
    </row>
    <row r="56" spans="1:8" x14ac:dyDescent="0.2">
      <c r="A56">
        <v>56</v>
      </c>
      <c r="C56">
        <f t="shared" si="4"/>
        <v>493.81207676402875</v>
      </c>
      <c r="D56">
        <f t="shared" si="5"/>
        <v>324.98837788117459</v>
      </c>
      <c r="E56">
        <v>56</v>
      </c>
      <c r="G56">
        <f t="shared" si="6"/>
        <v>490.64216579222057</v>
      </c>
      <c r="H56">
        <f t="shared" si="7"/>
        <v>659.33961080112272</v>
      </c>
    </row>
    <row r="57" spans="1:8" x14ac:dyDescent="0.2">
      <c r="A57">
        <v>57</v>
      </c>
      <c r="C57">
        <f t="shared" si="4"/>
        <v>500.37630945732616</v>
      </c>
      <c r="D57">
        <f t="shared" si="5"/>
        <v>331.28552560291649</v>
      </c>
      <c r="E57">
        <v>57</v>
      </c>
      <c r="G57">
        <f t="shared" si="6"/>
        <v>497.43282069778991</v>
      </c>
      <c r="H57">
        <f t="shared" si="7"/>
        <v>666.40290106509121</v>
      </c>
    </row>
    <row r="58" spans="1:8" x14ac:dyDescent="0.2">
      <c r="A58">
        <v>58</v>
      </c>
      <c r="C58">
        <f t="shared" si="4"/>
        <v>506.94054215062351</v>
      </c>
      <c r="D58">
        <f t="shared" si="5"/>
        <v>337.57509760447363</v>
      </c>
      <c r="E58">
        <v>58</v>
      </c>
      <c r="G58">
        <f t="shared" si="6"/>
        <v>504.22347560335925</v>
      </c>
      <c r="H58">
        <f t="shared" si="7"/>
        <v>673.47431606743214</v>
      </c>
    </row>
    <row r="59" spans="1:8" x14ac:dyDescent="0.2">
      <c r="A59">
        <v>59</v>
      </c>
      <c r="C59">
        <f t="shared" si="4"/>
        <v>513.50477484392081</v>
      </c>
      <c r="D59">
        <f t="shared" si="5"/>
        <v>343.85713068126995</v>
      </c>
      <c r="E59">
        <v>59</v>
      </c>
      <c r="G59">
        <f t="shared" si="6"/>
        <v>511.01413050892853</v>
      </c>
      <c r="H59">
        <f t="shared" si="7"/>
        <v>680.55381544410807</v>
      </c>
    </row>
    <row r="60" spans="1:8" x14ac:dyDescent="0.2">
      <c r="A60">
        <v>60</v>
      </c>
      <c r="C60">
        <f t="shared" si="4"/>
        <v>520.06900753721823</v>
      </c>
      <c r="D60">
        <f t="shared" si="5"/>
        <v>350.13166239093778</v>
      </c>
      <c r="E60">
        <v>60</v>
      </c>
      <c r="G60">
        <f t="shared" si="6"/>
        <v>517.80478541449793</v>
      </c>
      <c r="H60">
        <f t="shared" si="7"/>
        <v>687.64135794735068</v>
      </c>
    </row>
    <row r="61" spans="1:8" x14ac:dyDescent="0.2">
      <c r="A61">
        <v>61</v>
      </c>
      <c r="C61">
        <f t="shared" si="4"/>
        <v>526.63324023051564</v>
      </c>
      <c r="D61">
        <f t="shared" si="5"/>
        <v>356.39873103040998</v>
      </c>
      <c r="E61">
        <v>61</v>
      </c>
      <c r="G61">
        <f t="shared" si="6"/>
        <v>524.59544032006715</v>
      </c>
      <c r="H61">
        <f t="shared" si="7"/>
        <v>694.73690147270941</v>
      </c>
    </row>
    <row r="62" spans="1:8" x14ac:dyDescent="0.2">
      <c r="A62">
        <v>62</v>
      </c>
      <c r="C62">
        <f t="shared" si="4"/>
        <v>533.19747292381294</v>
      </c>
      <c r="D62">
        <f t="shared" si="5"/>
        <v>362.65837561283888</v>
      </c>
      <c r="E62">
        <v>62</v>
      </c>
      <c r="G62">
        <f t="shared" si="6"/>
        <v>531.3860952256365</v>
      </c>
      <c r="H62">
        <f t="shared" si="7"/>
        <v>701.84040308632757</v>
      </c>
    </row>
    <row r="63" spans="1:8" x14ac:dyDescent="0.2">
      <c r="A63">
        <v>63</v>
      </c>
      <c r="C63">
        <f t="shared" si="4"/>
        <v>539.76170561711024</v>
      </c>
      <c r="D63">
        <f t="shared" si="5"/>
        <v>368.910635844372</v>
      </c>
      <c r="E63">
        <v>63</v>
      </c>
      <c r="G63">
        <f t="shared" si="6"/>
        <v>538.17675013120584</v>
      </c>
      <c r="H63">
        <f t="shared" si="7"/>
        <v>708.95181905240565</v>
      </c>
    </row>
    <row r="64" spans="1:8" x14ac:dyDescent="0.2">
      <c r="A64">
        <v>64</v>
      </c>
      <c r="C64">
        <f t="shared" si="4"/>
        <v>546.32593831040765</v>
      </c>
      <c r="D64">
        <f t="shared" si="5"/>
        <v>375.15555210081112</v>
      </c>
      <c r="E64">
        <v>64</v>
      </c>
      <c r="G64">
        <f t="shared" si="6"/>
        <v>544.96740503677518</v>
      </c>
      <c r="H64">
        <f t="shared" si="7"/>
        <v>716.0711048608174</v>
      </c>
    </row>
    <row r="65" spans="1:8" x14ac:dyDescent="0.2">
      <c r="A65">
        <v>65</v>
      </c>
      <c r="C65">
        <f t="shared" ref="C65:C70" si="8">132.779278632674+(A65-1)*6.56423269329736</f>
        <v>552.89017100370506</v>
      </c>
      <c r="D65">
        <f t="shared" ref="D65:D70" si="9">0+1*C65-164.074141210542*(1.00454545454545+(C65-278.382191825989)^2/856466.933209201)^0.5</f>
        <v>381.39316540418451</v>
      </c>
      <c r="E65">
        <v>65</v>
      </c>
      <c r="G65">
        <f t="shared" ref="G65:G70" si="10">117.156145985908+(E65-1)*6.79065490556932</f>
        <v>551.75805994234452</v>
      </c>
      <c r="H65">
        <f t="shared" ref="H65:H70" si="11">0+1*G65+164.074141210542*(1.00454545454545+(G65-278.382191825989)^2/856466.933209201)^0.5</f>
        <v>723.19821525484258</v>
      </c>
    </row>
    <row r="66" spans="1:8" x14ac:dyDescent="0.2">
      <c r="A66">
        <v>66</v>
      </c>
      <c r="C66">
        <f t="shared" si="8"/>
        <v>559.45440369700236</v>
      </c>
      <c r="D66">
        <f t="shared" si="9"/>
        <v>387.62351739925987</v>
      </c>
      <c r="E66">
        <v>66</v>
      </c>
      <c r="G66">
        <f t="shared" si="10"/>
        <v>558.54871484791386</v>
      </c>
      <c r="H66">
        <f t="shared" si="11"/>
        <v>730.33310425898071</v>
      </c>
    </row>
    <row r="67" spans="1:8" x14ac:dyDescent="0.2">
      <c r="A67">
        <v>67</v>
      </c>
      <c r="C67">
        <f t="shared" si="8"/>
        <v>566.01863639029966</v>
      </c>
      <c r="D67">
        <f t="shared" si="9"/>
        <v>393.84665033002432</v>
      </c>
      <c r="E67">
        <v>67</v>
      </c>
      <c r="G67">
        <f t="shared" si="10"/>
        <v>565.33936975348308</v>
      </c>
      <c r="H67">
        <f t="shared" si="11"/>
        <v>737.47572520681183</v>
      </c>
    </row>
    <row r="68" spans="1:8" x14ac:dyDescent="0.2">
      <c r="A68">
        <v>68</v>
      </c>
      <c r="C68">
        <f t="shared" si="8"/>
        <v>572.58286908359707</v>
      </c>
      <c r="D68">
        <f t="shared" si="9"/>
        <v>400.06260701615838</v>
      </c>
      <c r="E68">
        <v>68</v>
      </c>
      <c r="G68">
        <f t="shared" si="10"/>
        <v>572.13002465905242</v>
      </c>
      <c r="H68">
        <f t="shared" si="11"/>
        <v>744.62603076887092</v>
      </c>
    </row>
    <row r="69" spans="1:8" x14ac:dyDescent="0.2">
      <c r="A69">
        <v>69</v>
      </c>
      <c r="C69">
        <f t="shared" si="8"/>
        <v>579.14710177689449</v>
      </c>
      <c r="D69">
        <f t="shared" si="9"/>
        <v>406.27143082952841</v>
      </c>
      <c r="E69">
        <v>69</v>
      </c>
      <c r="G69">
        <f t="shared" si="10"/>
        <v>578.92067956462176</v>
      </c>
      <c r="H69">
        <f t="shared" si="11"/>
        <v>751.78397298050129</v>
      </c>
    </row>
    <row r="70" spans="1:8" x14ac:dyDescent="0.2">
      <c r="A70">
        <v>70</v>
      </c>
      <c r="C70">
        <f t="shared" si="8"/>
        <v>585.71133447019179</v>
      </c>
      <c r="D70">
        <f t="shared" si="9"/>
        <v>412.47316567072517</v>
      </c>
      <c r="E70">
        <v>70</v>
      </c>
      <c r="G70">
        <f t="shared" si="10"/>
        <v>585.7113344701911</v>
      </c>
      <c r="H70">
        <f t="shared" si="11"/>
        <v>758.94950326965761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5AD2-9F43-444C-971E-4341877D9D29}">
  <sheetPr codeName="XLSTAT_20231112_154445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132.779278632674+(A1-1)*6.56423269329736</f>
        <v>132.77927863267399</v>
      </c>
      <c r="D1">
        <f t="shared" ref="D1:D32" si="1">0+1*C1-164.074141210542*(1.00454545454545+(C1-278.382191825989)^2/856466.933209201)^0.5</f>
        <v>-33.681077865368763</v>
      </c>
      <c r="E1">
        <v>1</v>
      </c>
      <c r="G1">
        <f t="shared" ref="G1:G32" si="2">117.156145985908+(E1-1)*6.79065490556932</f>
        <v>117.156145985908</v>
      </c>
      <c r="H1">
        <f t="shared" ref="H1:H32" si="3">0+1*G1+164.074141210542*(1.00454545454545+(G1-278.382191825989)^2/856466.933209201)^0.5</f>
        <v>284.06846679575381</v>
      </c>
    </row>
    <row r="2" spans="1:8" x14ac:dyDescent="0.2">
      <c r="A2">
        <v>2</v>
      </c>
      <c r="C2">
        <f t="shared" si="0"/>
        <v>139.34351132597135</v>
      </c>
      <c r="D2">
        <f t="shared" si="1"/>
        <v>-26.940346477862136</v>
      </c>
      <c r="E2">
        <v>2</v>
      </c>
      <c r="G2">
        <f t="shared" si="2"/>
        <v>123.94680089147732</v>
      </c>
      <c r="H2">
        <f t="shared" si="3"/>
        <v>290.6571701056148</v>
      </c>
    </row>
    <row r="3" spans="1:8" x14ac:dyDescent="0.2">
      <c r="A3">
        <v>3</v>
      </c>
      <c r="C3">
        <f t="shared" si="0"/>
        <v>145.9077440192687</v>
      </c>
      <c r="D3">
        <f t="shared" si="1"/>
        <v>-20.207580946857547</v>
      </c>
      <c r="E3">
        <v>3</v>
      </c>
      <c r="G3">
        <f t="shared" si="2"/>
        <v>130.73745579704664</v>
      </c>
      <c r="H3">
        <f t="shared" si="3"/>
        <v>297.25433302143273</v>
      </c>
    </row>
    <row r="4" spans="1:8" x14ac:dyDescent="0.2">
      <c r="A4">
        <v>4</v>
      </c>
      <c r="C4">
        <f t="shared" si="0"/>
        <v>152.47197671256606</v>
      </c>
      <c r="D4">
        <f t="shared" si="1"/>
        <v>-13.482805541167494</v>
      </c>
      <c r="E4">
        <v>4</v>
      </c>
      <c r="G4">
        <f t="shared" si="2"/>
        <v>137.52811070261595</v>
      </c>
      <c r="H4">
        <f t="shared" si="3"/>
        <v>303.8599850661023</v>
      </c>
    </row>
    <row r="5" spans="1:8" x14ac:dyDescent="0.2">
      <c r="A5">
        <v>5</v>
      </c>
      <c r="C5">
        <f t="shared" si="0"/>
        <v>159.03620940586342</v>
      </c>
      <c r="D5">
        <f t="shared" si="1"/>
        <v>-6.7660434707868831</v>
      </c>
      <c r="E5">
        <v>5</v>
      </c>
      <c r="G5">
        <f t="shared" si="2"/>
        <v>144.31876560818529</v>
      </c>
      <c r="H5">
        <f t="shared" si="3"/>
        <v>310.47415459584965</v>
      </c>
    </row>
    <row r="6" spans="1:8" x14ac:dyDescent="0.2">
      <c r="A6">
        <v>6</v>
      </c>
      <c r="C6">
        <f t="shared" si="0"/>
        <v>165.60044209916077</v>
      </c>
      <c r="D6">
        <f t="shared" si="1"/>
        <v>-5.7316870551971988E-2</v>
      </c>
      <c r="E6">
        <v>6</v>
      </c>
      <c r="G6">
        <f t="shared" si="2"/>
        <v>151.1094205137546</v>
      </c>
      <c r="H6">
        <f t="shared" si="3"/>
        <v>317.09686877920512</v>
      </c>
    </row>
    <row r="7" spans="1:8" x14ac:dyDescent="0.2">
      <c r="A7">
        <v>7</v>
      </c>
      <c r="C7">
        <f t="shared" si="0"/>
        <v>172.16467479245816</v>
      </c>
      <c r="D7">
        <f t="shared" si="1"/>
        <v>6.6433532155434705</v>
      </c>
      <c r="E7">
        <v>7</v>
      </c>
      <c r="G7">
        <f t="shared" si="2"/>
        <v>157.90007541932391</v>
      </c>
      <c r="H7">
        <f t="shared" si="3"/>
        <v>323.72815357670731</v>
      </c>
    </row>
    <row r="8" spans="1:8" x14ac:dyDescent="0.2">
      <c r="A8">
        <v>8</v>
      </c>
      <c r="C8">
        <f t="shared" si="0"/>
        <v>178.72890748575551</v>
      </c>
      <c r="D8">
        <f t="shared" si="1"/>
        <v>13.335946849350194</v>
      </c>
      <c r="E8">
        <v>8</v>
      </c>
      <c r="G8">
        <f t="shared" si="2"/>
        <v>164.69073032489325</v>
      </c>
      <c r="H8">
        <f t="shared" si="3"/>
        <v>330.3680337213724</v>
      </c>
    </row>
    <row r="9" spans="1:8" x14ac:dyDescent="0.2">
      <c r="A9">
        <v>9</v>
      </c>
      <c r="C9">
        <f t="shared" si="0"/>
        <v>185.29314017905287</v>
      </c>
      <c r="D9">
        <f t="shared" si="1"/>
        <v>20.02044521285822</v>
      </c>
      <c r="E9">
        <v>9</v>
      </c>
      <c r="G9">
        <f t="shared" si="2"/>
        <v>171.48138523046256</v>
      </c>
      <c r="H9">
        <f t="shared" si="3"/>
        <v>337.01653269996177</v>
      </c>
    </row>
    <row r="10" spans="1:8" x14ac:dyDescent="0.2">
      <c r="A10">
        <v>10</v>
      </c>
      <c r="C10">
        <f t="shared" si="0"/>
        <v>191.85737287235023</v>
      </c>
      <c r="D10">
        <f t="shared" si="1"/>
        <v>26.696830621762047</v>
      </c>
      <c r="E10">
        <v>10</v>
      </c>
      <c r="G10">
        <f t="shared" si="2"/>
        <v>178.27204013603188</v>
      </c>
      <c r="H10">
        <f t="shared" si="3"/>
        <v>343.67367273508091</v>
      </c>
    </row>
    <row r="11" spans="1:8" x14ac:dyDescent="0.2">
      <c r="A11">
        <v>11</v>
      </c>
      <c r="C11">
        <f t="shared" si="0"/>
        <v>198.42160556564758</v>
      </c>
      <c r="D11">
        <f t="shared" si="1"/>
        <v>33.365086538273204</v>
      </c>
      <c r="E11">
        <v>11</v>
      </c>
      <c r="G11">
        <f t="shared" si="2"/>
        <v>185.06269504160122</v>
      </c>
      <c r="H11">
        <f t="shared" si="3"/>
        <v>350.33947476814012</v>
      </c>
    </row>
    <row r="12" spans="1:8" x14ac:dyDescent="0.2">
      <c r="A12">
        <v>12</v>
      </c>
      <c r="C12">
        <f t="shared" si="0"/>
        <v>204.98583825894497</v>
      </c>
      <c r="D12">
        <f t="shared" si="1"/>
        <v>40.025197583158786</v>
      </c>
      <c r="E12">
        <v>12</v>
      </c>
      <c r="G12">
        <f t="shared" si="2"/>
        <v>191.8533499471705</v>
      </c>
      <c r="H12">
        <f t="shared" si="3"/>
        <v>357.01395844320689</v>
      </c>
    </row>
    <row r="13" spans="1:8" x14ac:dyDescent="0.2">
      <c r="A13">
        <v>13</v>
      </c>
      <c r="C13">
        <f t="shared" si="0"/>
        <v>211.55007095224232</v>
      </c>
      <c r="D13">
        <f t="shared" si="1"/>
        <v>46.677149546985817</v>
      </c>
      <c r="E13">
        <v>13</v>
      </c>
      <c r="G13">
        <f t="shared" si="2"/>
        <v>198.64400485273984</v>
      </c>
      <c r="H13">
        <f t="shared" si="3"/>
        <v>363.69714209177948</v>
      </c>
    </row>
    <row r="14" spans="1:8" x14ac:dyDescent="0.2">
      <c r="A14">
        <v>14</v>
      </c>
      <c r="C14">
        <f t="shared" si="0"/>
        <v>218.11430364553968</v>
      </c>
      <c r="D14">
        <f t="shared" si="1"/>
        <v>53.320929400553382</v>
      </c>
      <c r="E14">
        <v>14</v>
      </c>
      <c r="G14">
        <f t="shared" si="2"/>
        <v>205.43465975830915</v>
      </c>
      <c r="H14">
        <f t="shared" si="3"/>
        <v>370.38904271850697</v>
      </c>
    </row>
    <row r="15" spans="1:8" x14ac:dyDescent="0.2">
      <c r="A15">
        <v>15</v>
      </c>
      <c r="C15">
        <f t="shared" si="0"/>
        <v>224.67853633883703</v>
      </c>
      <c r="D15">
        <f t="shared" si="1"/>
        <v>59.956525304493113</v>
      </c>
      <c r="E15">
        <v>15</v>
      </c>
      <c r="G15">
        <f t="shared" si="2"/>
        <v>212.22531466387846</v>
      </c>
      <c r="H15">
        <f t="shared" si="3"/>
        <v>377.08967598788342</v>
      </c>
    </row>
    <row r="16" spans="1:8" x14ac:dyDescent="0.2">
      <c r="A16">
        <v>16</v>
      </c>
      <c r="C16">
        <f t="shared" si="0"/>
        <v>231.24276903213439</v>
      </c>
      <c r="D16">
        <f t="shared" si="1"/>
        <v>66.583926618023185</v>
      </c>
      <c r="E16">
        <v>16</v>
      </c>
      <c r="G16">
        <f t="shared" si="2"/>
        <v>219.0159695694478</v>
      </c>
      <c r="H16">
        <f t="shared" si="3"/>
        <v>383.79905621193859</v>
      </c>
    </row>
    <row r="17" spans="1:8" x14ac:dyDescent="0.2">
      <c r="A17">
        <v>17</v>
      </c>
      <c r="C17">
        <f t="shared" si="0"/>
        <v>237.80700172543175</v>
      </c>
      <c r="D17">
        <f t="shared" si="1"/>
        <v>73.203123906840005</v>
      </c>
      <c r="E17">
        <v>17</v>
      </c>
      <c r="G17">
        <f t="shared" si="2"/>
        <v>225.80662447501712</v>
      </c>
      <c r="H17">
        <f t="shared" si="3"/>
        <v>390.51719633894839</v>
      </c>
    </row>
    <row r="18" spans="1:8" x14ac:dyDescent="0.2">
      <c r="A18">
        <v>18</v>
      </c>
      <c r="C18">
        <f t="shared" si="0"/>
        <v>244.3712344187291</v>
      </c>
      <c r="D18">
        <f t="shared" si="1"/>
        <v>79.814108950134369</v>
      </c>
      <c r="E18">
        <v>18</v>
      </c>
      <c r="G18">
        <f t="shared" si="2"/>
        <v>232.59727938058643</v>
      </c>
      <c r="H18">
        <f t="shared" si="3"/>
        <v>397.24410794318595</v>
      </c>
    </row>
    <row r="19" spans="1:8" x14ac:dyDescent="0.2">
      <c r="A19">
        <v>19</v>
      </c>
      <c r="C19">
        <f t="shared" si="0"/>
        <v>250.93546711202646</v>
      </c>
      <c r="D19">
        <f t="shared" si="1"/>
        <v>86.416874746719714</v>
      </c>
      <c r="E19">
        <v>19</v>
      </c>
      <c r="G19">
        <f t="shared" si="2"/>
        <v>239.38793428615577</v>
      </c>
      <c r="H19">
        <f t="shared" si="3"/>
        <v>403.97980121573067</v>
      </c>
    </row>
    <row r="20" spans="1:8" x14ac:dyDescent="0.2">
      <c r="A20">
        <v>20</v>
      </c>
      <c r="C20">
        <f t="shared" si="0"/>
        <v>257.49969980532381</v>
      </c>
      <c r="D20">
        <f t="shared" si="1"/>
        <v>93.011415520262091</v>
      </c>
      <c r="E20">
        <v>20</v>
      </c>
      <c r="G20">
        <f t="shared" si="2"/>
        <v>246.17858919172505</v>
      </c>
      <c r="H20">
        <f t="shared" si="3"/>
        <v>410.72428495635404</v>
      </c>
    </row>
    <row r="21" spans="1:8" x14ac:dyDescent="0.2">
      <c r="A21">
        <v>21</v>
      </c>
      <c r="C21">
        <f t="shared" si="0"/>
        <v>264.06393249862117</v>
      </c>
      <c r="D21">
        <f t="shared" si="1"/>
        <v>99.597726723602477</v>
      </c>
      <c r="E21">
        <v>21</v>
      </c>
      <c r="G21">
        <f t="shared" si="2"/>
        <v>252.96924409729439</v>
      </c>
      <c r="H21">
        <f t="shared" si="3"/>
        <v>417.47756656649625</v>
      </c>
    </row>
    <row r="22" spans="1:8" x14ac:dyDescent="0.2">
      <c r="A22">
        <v>22</v>
      </c>
      <c r="C22">
        <f t="shared" si="0"/>
        <v>270.62816519191858</v>
      </c>
      <c r="D22">
        <f t="shared" si="1"/>
        <v>106.17580504216434</v>
      </c>
      <c r="E22">
        <v>22</v>
      </c>
      <c r="G22">
        <f t="shared" si="2"/>
        <v>259.75989900286373</v>
      </c>
      <c r="H22">
        <f t="shared" si="3"/>
        <v>424.2396520433461</v>
      </c>
    </row>
    <row r="23" spans="1:8" x14ac:dyDescent="0.2">
      <c r="A23">
        <v>23</v>
      </c>
      <c r="C23">
        <f t="shared" si="0"/>
        <v>277.19239788521588</v>
      </c>
      <c r="D23">
        <f t="shared" si="1"/>
        <v>112.74564839643958</v>
      </c>
      <c r="E23">
        <v>23</v>
      </c>
      <c r="G23">
        <f t="shared" si="2"/>
        <v>266.55055390843302</v>
      </c>
      <c r="H23">
        <f t="shared" si="3"/>
        <v>431.01054597503662</v>
      </c>
    </row>
    <row r="24" spans="1:8" x14ac:dyDescent="0.2">
      <c r="A24">
        <v>24</v>
      </c>
      <c r="C24">
        <f t="shared" si="0"/>
        <v>283.7566305785133</v>
      </c>
      <c r="D24">
        <f t="shared" si="1"/>
        <v>119.30725594355036</v>
      </c>
      <c r="E24">
        <v>24</v>
      </c>
      <c r="G24">
        <f t="shared" si="2"/>
        <v>273.34120881400236</v>
      </c>
      <c r="H24">
        <f t="shared" si="3"/>
        <v>437.79025153696472</v>
      </c>
    </row>
    <row r="25" spans="1:8" x14ac:dyDescent="0.2">
      <c r="A25">
        <v>25</v>
      </c>
      <c r="C25">
        <f t="shared" si="0"/>
        <v>290.32086327181059</v>
      </c>
      <c r="D25">
        <f t="shared" si="1"/>
        <v>125.86062807788105</v>
      </c>
      <c r="E25">
        <v>25</v>
      </c>
      <c r="G25">
        <f t="shared" si="2"/>
        <v>280.1318637195717</v>
      </c>
      <c r="H25">
        <f t="shared" si="3"/>
        <v>444.57877048924053</v>
      </c>
    </row>
    <row r="26" spans="1:8" x14ac:dyDescent="0.2">
      <c r="A26">
        <v>26</v>
      </c>
      <c r="C26">
        <f t="shared" si="0"/>
        <v>296.88509596510801</v>
      </c>
      <c r="D26">
        <f t="shared" si="1"/>
        <v>132.4057664307831</v>
      </c>
      <c r="E26">
        <v>26</v>
      </c>
      <c r="G26">
        <f t="shared" si="2"/>
        <v>286.92251862514098</v>
      </c>
      <c r="H26">
        <f t="shared" si="3"/>
        <v>451.3761031752739</v>
      </c>
    </row>
    <row r="27" spans="1:8" x14ac:dyDescent="0.2">
      <c r="A27">
        <v>27</v>
      </c>
      <c r="C27">
        <f t="shared" si="0"/>
        <v>303.44932865840531</v>
      </c>
      <c r="D27">
        <f t="shared" si="1"/>
        <v>138.94267386934933</v>
      </c>
      <c r="E27">
        <v>27</v>
      </c>
      <c r="G27">
        <f t="shared" si="2"/>
        <v>293.71317353071032</v>
      </c>
      <c r="H27">
        <f t="shared" si="3"/>
        <v>458.1822485214982</v>
      </c>
    </row>
    <row r="28" spans="1:8" x14ac:dyDescent="0.2">
      <c r="A28">
        <v>28</v>
      </c>
      <c r="C28">
        <f t="shared" si="0"/>
        <v>310.01356135170272</v>
      </c>
      <c r="D28">
        <f t="shared" si="1"/>
        <v>145.47135449426318</v>
      </c>
      <c r="E28">
        <v>28</v>
      </c>
      <c r="G28">
        <f t="shared" si="2"/>
        <v>300.50382843627966</v>
      </c>
      <c r="H28">
        <f t="shared" si="3"/>
        <v>464.99720403823255</v>
      </c>
    </row>
    <row r="29" spans="1:8" x14ac:dyDescent="0.2">
      <c r="A29">
        <v>29</v>
      </c>
      <c r="C29">
        <f t="shared" si="0"/>
        <v>316.57779404500008</v>
      </c>
      <c r="D29">
        <f t="shared" si="1"/>
        <v>151.99181363672415</v>
      </c>
      <c r="E29">
        <v>29</v>
      </c>
      <c r="G29">
        <f t="shared" si="2"/>
        <v>307.29448334184895</v>
      </c>
      <c r="H29">
        <f t="shared" si="3"/>
        <v>471.82096582168265</v>
      </c>
    </row>
    <row r="30" spans="1:8" x14ac:dyDescent="0.2">
      <c r="A30">
        <v>30</v>
      </c>
      <c r="C30">
        <f t="shared" si="0"/>
        <v>323.14202673829743</v>
      </c>
      <c r="D30">
        <f t="shared" si="1"/>
        <v>158.50405785445659</v>
      </c>
      <c r="E30">
        <v>30</v>
      </c>
      <c r="G30">
        <f t="shared" si="2"/>
        <v>314.08513824741829</v>
      </c>
      <c r="H30">
        <f t="shared" si="3"/>
        <v>478.6535285570734</v>
      </c>
    </row>
    <row r="31" spans="1:8" x14ac:dyDescent="0.2">
      <c r="A31">
        <v>31</v>
      </c>
      <c r="C31">
        <f t="shared" si="0"/>
        <v>329.70625943159479</v>
      </c>
      <c r="D31">
        <f t="shared" si="1"/>
        <v>165.00809492680779</v>
      </c>
      <c r="E31">
        <v>31</v>
      </c>
      <c r="G31">
        <f t="shared" si="2"/>
        <v>320.87579315298757</v>
      </c>
      <c r="H31">
        <f t="shared" si="3"/>
        <v>485.49488552291007</v>
      </c>
    </row>
    <row r="32" spans="1:8" x14ac:dyDescent="0.2">
      <c r="A32">
        <v>32</v>
      </c>
      <c r="C32">
        <f t="shared" si="0"/>
        <v>336.27049212489214</v>
      </c>
      <c r="D32">
        <f t="shared" si="1"/>
        <v>171.50393384894409</v>
      </c>
      <c r="E32">
        <v>32</v>
      </c>
      <c r="G32">
        <f t="shared" si="2"/>
        <v>327.66644805855691</v>
      </c>
      <c r="H32">
        <f t="shared" si="3"/>
        <v>492.34502859635859</v>
      </c>
    </row>
    <row r="33" spans="1:8" x14ac:dyDescent="0.2">
      <c r="A33">
        <v>33</v>
      </c>
      <c r="C33">
        <f t="shared" ref="C33:C64" si="4">132.779278632674+(A33-1)*6.56423269329736</f>
        <v>342.8347248181895</v>
      </c>
      <c r="D33">
        <f t="shared" ref="D33:D64" si="5">0+1*C33-164.074141210542*(1.00454545454545+(C33-278.382191825989)^2/856466.933209201)^0.5</f>
        <v>177.99158482515523</v>
      </c>
      <c r="E33">
        <v>33</v>
      </c>
      <c r="G33">
        <f t="shared" ref="G33:G64" si="6">117.156145985908+(E33-1)*6.79065490556932</f>
        <v>334.45710296412625</v>
      </c>
      <c r="H33">
        <f t="shared" ref="H33:H64" si="7">0+1*G33+164.074141210542*(1.00454545454545+(G33-278.382191825989)^2/856466.933209201)^0.5</f>
        <v>499.20394825973574</v>
      </c>
    </row>
    <row r="34" spans="1:8" x14ac:dyDescent="0.2">
      <c r="A34">
        <v>34</v>
      </c>
      <c r="C34">
        <f t="shared" si="4"/>
        <v>349.39895751148686</v>
      </c>
      <c r="D34">
        <f t="shared" si="5"/>
        <v>184.47105926127884</v>
      </c>
      <c r="E34">
        <v>34</v>
      </c>
      <c r="G34">
        <f t="shared" si="6"/>
        <v>341.24775786969553</v>
      </c>
      <c r="H34">
        <f t="shared" si="7"/>
        <v>506.07163360809659</v>
      </c>
    </row>
    <row r="35" spans="1:8" x14ac:dyDescent="0.2">
      <c r="A35">
        <v>35</v>
      </c>
      <c r="C35">
        <f t="shared" si="4"/>
        <v>355.96319020478421</v>
      </c>
      <c r="D35">
        <f t="shared" si="5"/>
        <v>190.94236975625708</v>
      </c>
      <c r="E35">
        <v>35</v>
      </c>
      <c r="G35">
        <f t="shared" si="6"/>
        <v>348.03841277526487</v>
      </c>
      <c r="H35">
        <f t="shared" si="7"/>
        <v>512.94807235790529</v>
      </c>
    </row>
    <row r="36" spans="1:8" x14ac:dyDescent="0.2">
      <c r="A36">
        <v>36</v>
      </c>
      <c r="C36">
        <f t="shared" si="4"/>
        <v>362.52742289808157</v>
      </c>
      <c r="D36">
        <f t="shared" si="5"/>
        <v>197.40553009284125</v>
      </c>
      <c r="E36">
        <v>36</v>
      </c>
      <c r="G36">
        <f t="shared" si="6"/>
        <v>354.82906768083421</v>
      </c>
      <c r="H36">
        <f t="shared" si="7"/>
        <v>519.83325085677347</v>
      </c>
    </row>
    <row r="37" spans="1:8" x14ac:dyDescent="0.2">
      <c r="A37">
        <v>37</v>
      </c>
      <c r="C37">
        <f t="shared" si="4"/>
        <v>369.09165559137892</v>
      </c>
      <c r="D37">
        <f t="shared" si="5"/>
        <v>203.86055522745923</v>
      </c>
      <c r="E37">
        <v>37</v>
      </c>
      <c r="G37">
        <f t="shared" si="6"/>
        <v>361.6197225864035</v>
      </c>
      <c r="H37">
        <f t="shared" si="7"/>
        <v>526.72715409424814</v>
      </c>
    </row>
    <row r="38" spans="1:8" x14ac:dyDescent="0.2">
      <c r="A38">
        <v>38</v>
      </c>
      <c r="C38">
        <f t="shared" si="4"/>
        <v>375.65588828467628</v>
      </c>
      <c r="D38">
        <f t="shared" si="5"/>
        <v>210.30746127926352</v>
      </c>
      <c r="E38">
        <v>38</v>
      </c>
      <c r="G38">
        <f t="shared" si="6"/>
        <v>368.41037749197284</v>
      </c>
      <c r="H38">
        <f t="shared" si="7"/>
        <v>533.62976571362913</v>
      </c>
    </row>
    <row r="39" spans="1:8" x14ac:dyDescent="0.2">
      <c r="A39">
        <v>39</v>
      </c>
      <c r="C39">
        <f t="shared" si="4"/>
        <v>382.22012097797369</v>
      </c>
      <c r="D39">
        <f t="shared" si="5"/>
        <v>216.74626551837815</v>
      </c>
      <c r="E39">
        <v>39</v>
      </c>
      <c r="G39">
        <f t="shared" si="6"/>
        <v>375.20103239754212</v>
      </c>
      <c r="H39">
        <f t="shared" si="7"/>
        <v>540.54106802479498</v>
      </c>
    </row>
    <row r="40" spans="1:8" x14ac:dyDescent="0.2">
      <c r="A40">
        <v>40</v>
      </c>
      <c r="C40">
        <f t="shared" si="4"/>
        <v>388.78435367127099</v>
      </c>
      <c r="D40">
        <f t="shared" si="5"/>
        <v>223.17698635336427</v>
      </c>
      <c r="E40">
        <v>40</v>
      </c>
      <c r="G40">
        <f t="shared" si="6"/>
        <v>381.99168730311146</v>
      </c>
      <c r="H40">
        <f t="shared" si="7"/>
        <v>547.46104201801404</v>
      </c>
    </row>
    <row r="41" spans="1:8" x14ac:dyDescent="0.2">
      <c r="A41">
        <v>41</v>
      </c>
      <c r="C41">
        <f t="shared" si="4"/>
        <v>395.34858636456835</v>
      </c>
      <c r="D41">
        <f t="shared" si="5"/>
        <v>229.59964331792551</v>
      </c>
      <c r="E41">
        <v>41</v>
      </c>
      <c r="G41">
        <f t="shared" si="6"/>
        <v>388.7823422086808</v>
      </c>
      <c r="H41">
        <f t="shared" si="7"/>
        <v>554.38966737871465</v>
      </c>
    </row>
    <row r="42" spans="1:8" x14ac:dyDescent="0.2">
      <c r="A42">
        <v>42</v>
      </c>
      <c r="C42">
        <f t="shared" si="4"/>
        <v>401.91281905786576</v>
      </c>
      <c r="D42">
        <f t="shared" si="5"/>
        <v>236.01425705687495</v>
      </c>
      <c r="E42">
        <v>42</v>
      </c>
      <c r="G42">
        <f t="shared" si="6"/>
        <v>395.57299711425009</v>
      </c>
      <c r="H42">
        <f t="shared" si="7"/>
        <v>561.32692250319064</v>
      </c>
    </row>
    <row r="43" spans="1:8" x14ac:dyDescent="0.2">
      <c r="A43">
        <v>43</v>
      </c>
      <c r="C43">
        <f t="shared" si="4"/>
        <v>408.47705175116312</v>
      </c>
      <c r="D43">
        <f t="shared" si="5"/>
        <v>242.42084931138638</v>
      </c>
      <c r="E43">
        <v>43</v>
      </c>
      <c r="G43">
        <f t="shared" si="6"/>
        <v>402.36365201981943</v>
      </c>
      <c r="H43">
        <f t="shared" si="7"/>
        <v>568.27278451521204</v>
      </c>
    </row>
    <row r="44" spans="1:8" x14ac:dyDescent="0.2">
      <c r="A44">
        <v>44</v>
      </c>
      <c r="C44">
        <f t="shared" si="4"/>
        <v>415.04128444446047</v>
      </c>
      <c r="D44">
        <f t="shared" si="5"/>
        <v>248.8194429035552</v>
      </c>
      <c r="E44">
        <v>44</v>
      </c>
      <c r="G44">
        <f t="shared" si="6"/>
        <v>409.15430692538877</v>
      </c>
      <c r="H44">
        <f t="shared" si="7"/>
        <v>575.22722928351175</v>
      </c>
    </row>
    <row r="45" spans="1:8" x14ac:dyDescent="0.2">
      <c r="A45">
        <v>45</v>
      </c>
      <c r="C45">
        <f t="shared" si="4"/>
        <v>421.60551713775783</v>
      </c>
      <c r="D45">
        <f t="shared" si="5"/>
        <v>255.2100617202924</v>
      </c>
      <c r="E45">
        <v>45</v>
      </c>
      <c r="G45">
        <f t="shared" si="6"/>
        <v>415.94496183095805</v>
      </c>
      <c r="H45">
        <f t="shared" si="7"/>
        <v>582.19023144011896</v>
      </c>
    </row>
    <row r="46" spans="1:8" x14ac:dyDescent="0.2">
      <c r="A46">
        <v>46</v>
      </c>
      <c r="C46">
        <f t="shared" si="4"/>
        <v>428.16974983105519</v>
      </c>
      <c r="D46">
        <f t="shared" si="5"/>
        <v>261.59273069657854</v>
      </c>
      <c r="E46">
        <v>46</v>
      </c>
      <c r="G46">
        <f t="shared" si="6"/>
        <v>422.73561673652739</v>
      </c>
      <c r="H46">
        <f t="shared" si="7"/>
        <v>589.161764399508</v>
      </c>
    </row>
    <row r="47" spans="1:8" x14ac:dyDescent="0.2">
      <c r="A47">
        <v>47</v>
      </c>
      <c r="C47">
        <f t="shared" si="4"/>
        <v>434.73398252435254</v>
      </c>
      <c r="D47">
        <f t="shared" si="5"/>
        <v>267.96747579810358</v>
      </c>
      <c r="E47">
        <v>47</v>
      </c>
      <c r="G47">
        <f t="shared" si="6"/>
        <v>429.52627164209667</v>
      </c>
      <c r="H47">
        <f t="shared" si="7"/>
        <v>596.14180037852589</v>
      </c>
    </row>
    <row r="48" spans="1:8" x14ac:dyDescent="0.2">
      <c r="A48">
        <v>48</v>
      </c>
      <c r="C48">
        <f t="shared" si="4"/>
        <v>441.2982152176499</v>
      </c>
      <c r="D48">
        <f t="shared" si="5"/>
        <v>274.33432400332026</v>
      </c>
      <c r="E48">
        <v>48</v>
      </c>
      <c r="G48">
        <f t="shared" si="6"/>
        <v>436.31692654766601</v>
      </c>
      <c r="H48">
        <f t="shared" si="7"/>
        <v>603.13031041707166</v>
      </c>
    </row>
    <row r="49" spans="1:8" x14ac:dyDescent="0.2">
      <c r="A49">
        <v>49</v>
      </c>
      <c r="C49">
        <f t="shared" si="4"/>
        <v>447.86244791094725</v>
      </c>
      <c r="D49">
        <f t="shared" si="5"/>
        <v>280.69330328493947</v>
      </c>
      <c r="E49">
        <v>49</v>
      </c>
      <c r="G49">
        <f t="shared" si="6"/>
        <v>443.10758145323535</v>
      </c>
      <c r="H49">
        <f t="shared" si="7"/>
        <v>610.12726439948437</v>
      </c>
    </row>
    <row r="50" spans="1:8" x14ac:dyDescent="0.2">
      <c r="A50">
        <v>50</v>
      </c>
      <c r="C50">
        <f t="shared" si="4"/>
        <v>454.42668060424461</v>
      </c>
      <c r="D50">
        <f t="shared" si="5"/>
        <v>287.04444259089411</v>
      </c>
      <c r="E50">
        <v>50</v>
      </c>
      <c r="G50">
        <f t="shared" si="6"/>
        <v>449.89823635880464</v>
      </c>
      <c r="H50">
        <f t="shared" si="7"/>
        <v>617.13263107661248</v>
      </c>
    </row>
    <row r="51" spans="1:8" x14ac:dyDescent="0.2">
      <c r="A51">
        <v>51</v>
      </c>
      <c r="C51">
        <f t="shared" si="4"/>
        <v>460.99091329754197</v>
      </c>
      <c r="D51">
        <f t="shared" si="5"/>
        <v>293.38777182480311</v>
      </c>
      <c r="E51">
        <v>51</v>
      </c>
      <c r="G51">
        <f t="shared" si="6"/>
        <v>456.68889126437398</v>
      </c>
      <c r="H51">
        <f t="shared" si="7"/>
        <v>624.14637808852171</v>
      </c>
    </row>
    <row r="52" spans="1:8" x14ac:dyDescent="0.2">
      <c r="A52">
        <v>52</v>
      </c>
      <c r="C52">
        <f t="shared" si="4"/>
        <v>467.55514599083932</v>
      </c>
      <c r="D52">
        <f t="shared" si="5"/>
        <v>299.72332182596261</v>
      </c>
      <c r="E52">
        <v>52</v>
      </c>
      <c r="G52">
        <f t="shared" si="6"/>
        <v>463.47954616994332</v>
      </c>
      <c r="H52">
        <f t="shared" si="7"/>
        <v>631.16847198780943</v>
      </c>
    </row>
    <row r="53" spans="1:8" x14ac:dyDescent="0.2">
      <c r="A53">
        <v>53</v>
      </c>
      <c r="C53">
        <f t="shared" si="4"/>
        <v>474.11937868413668</v>
      </c>
      <c r="D53">
        <f t="shared" si="5"/>
        <v>306.05112434889509</v>
      </c>
      <c r="E53">
        <v>53</v>
      </c>
      <c r="G53">
        <f t="shared" si="6"/>
        <v>470.2702010755126</v>
      </c>
      <c r="H53">
        <f t="shared" si="7"/>
        <v>638.19887826348463</v>
      </c>
    </row>
    <row r="54" spans="1:8" x14ac:dyDescent="0.2">
      <c r="A54">
        <v>54</v>
      </c>
      <c r="C54">
        <f t="shared" si="4"/>
        <v>480.68361137743403</v>
      </c>
      <c r="D54">
        <f t="shared" si="5"/>
        <v>312.37121204248609</v>
      </c>
      <c r="E54">
        <v>54</v>
      </c>
      <c r="G54">
        <f t="shared" si="6"/>
        <v>477.06085598108194</v>
      </c>
      <c r="H54">
        <f t="shared" si="7"/>
        <v>645.2375613653785</v>
      </c>
    </row>
    <row r="55" spans="1:8" x14ac:dyDescent="0.2">
      <c r="A55">
        <v>55</v>
      </c>
      <c r="C55">
        <f t="shared" si="4"/>
        <v>487.24784407073139</v>
      </c>
      <c r="D55">
        <f t="shared" si="5"/>
        <v>318.68361842873844</v>
      </c>
      <c r="E55">
        <v>55</v>
      </c>
      <c r="G55">
        <f t="shared" si="6"/>
        <v>483.85151088665128</v>
      </c>
      <c r="H55">
        <f t="shared" si="7"/>
        <v>652.28448472904643</v>
      </c>
    </row>
    <row r="56" spans="1:8" x14ac:dyDescent="0.2">
      <c r="A56">
        <v>56</v>
      </c>
      <c r="C56">
        <f t="shared" si="4"/>
        <v>493.81207676402875</v>
      </c>
      <c r="D56">
        <f t="shared" si="5"/>
        <v>324.98837788117459</v>
      </c>
      <c r="E56">
        <v>56</v>
      </c>
      <c r="G56">
        <f t="shared" si="6"/>
        <v>490.64216579222057</v>
      </c>
      <c r="H56">
        <f t="shared" si="7"/>
        <v>659.33961080112272</v>
      </c>
    </row>
    <row r="57" spans="1:8" x14ac:dyDescent="0.2">
      <c r="A57">
        <v>57</v>
      </c>
      <c r="C57">
        <f t="shared" si="4"/>
        <v>500.37630945732616</v>
      </c>
      <c r="D57">
        <f t="shared" si="5"/>
        <v>331.28552560291649</v>
      </c>
      <c r="E57">
        <v>57</v>
      </c>
      <c r="G57">
        <f t="shared" si="6"/>
        <v>497.43282069778991</v>
      </c>
      <c r="H57">
        <f t="shared" si="7"/>
        <v>666.40290106509121</v>
      </c>
    </row>
    <row r="58" spans="1:8" x14ac:dyDescent="0.2">
      <c r="A58">
        <v>58</v>
      </c>
      <c r="C58">
        <f t="shared" si="4"/>
        <v>506.94054215062351</v>
      </c>
      <c r="D58">
        <f t="shared" si="5"/>
        <v>337.57509760447363</v>
      </c>
      <c r="E58">
        <v>58</v>
      </c>
      <c r="G58">
        <f t="shared" si="6"/>
        <v>504.22347560335925</v>
      </c>
      <c r="H58">
        <f t="shared" si="7"/>
        <v>673.47431606743214</v>
      </c>
    </row>
    <row r="59" spans="1:8" x14ac:dyDescent="0.2">
      <c r="A59">
        <v>59</v>
      </c>
      <c r="C59">
        <f t="shared" si="4"/>
        <v>513.50477484392081</v>
      </c>
      <c r="D59">
        <f t="shared" si="5"/>
        <v>343.85713068126995</v>
      </c>
      <c r="E59">
        <v>59</v>
      </c>
      <c r="G59">
        <f t="shared" si="6"/>
        <v>511.01413050892853</v>
      </c>
      <c r="H59">
        <f t="shared" si="7"/>
        <v>680.55381544410807</v>
      </c>
    </row>
    <row r="60" spans="1:8" x14ac:dyDescent="0.2">
      <c r="A60">
        <v>60</v>
      </c>
      <c r="C60">
        <f t="shared" si="4"/>
        <v>520.06900753721823</v>
      </c>
      <c r="D60">
        <f t="shared" si="5"/>
        <v>350.13166239093778</v>
      </c>
      <c r="E60">
        <v>60</v>
      </c>
      <c r="G60">
        <f t="shared" si="6"/>
        <v>517.80478541449793</v>
      </c>
      <c r="H60">
        <f t="shared" si="7"/>
        <v>687.64135794735068</v>
      </c>
    </row>
    <row r="61" spans="1:8" x14ac:dyDescent="0.2">
      <c r="A61">
        <v>61</v>
      </c>
      <c r="C61">
        <f t="shared" si="4"/>
        <v>526.63324023051564</v>
      </c>
      <c r="D61">
        <f t="shared" si="5"/>
        <v>356.39873103040998</v>
      </c>
      <c r="E61">
        <v>61</v>
      </c>
      <c r="G61">
        <f t="shared" si="6"/>
        <v>524.59544032006715</v>
      </c>
      <c r="H61">
        <f t="shared" si="7"/>
        <v>694.73690147270941</v>
      </c>
    </row>
    <row r="62" spans="1:8" x14ac:dyDescent="0.2">
      <c r="A62">
        <v>62</v>
      </c>
      <c r="C62">
        <f t="shared" si="4"/>
        <v>533.19747292381294</v>
      </c>
      <c r="D62">
        <f t="shared" si="5"/>
        <v>362.65837561283888</v>
      </c>
      <c r="E62">
        <v>62</v>
      </c>
      <c r="G62">
        <f t="shared" si="6"/>
        <v>531.3860952256365</v>
      </c>
      <c r="H62">
        <f t="shared" si="7"/>
        <v>701.84040308632757</v>
      </c>
    </row>
    <row r="63" spans="1:8" x14ac:dyDescent="0.2">
      <c r="A63">
        <v>63</v>
      </c>
      <c r="C63">
        <f t="shared" si="4"/>
        <v>539.76170561711024</v>
      </c>
      <c r="D63">
        <f t="shared" si="5"/>
        <v>368.910635844372</v>
      </c>
      <c r="E63">
        <v>63</v>
      </c>
      <c r="G63">
        <f t="shared" si="6"/>
        <v>538.17675013120584</v>
      </c>
      <c r="H63">
        <f t="shared" si="7"/>
        <v>708.95181905240565</v>
      </c>
    </row>
    <row r="64" spans="1:8" x14ac:dyDescent="0.2">
      <c r="A64">
        <v>64</v>
      </c>
      <c r="C64">
        <f t="shared" si="4"/>
        <v>546.32593831040765</v>
      </c>
      <c r="D64">
        <f t="shared" si="5"/>
        <v>375.15555210081112</v>
      </c>
      <c r="E64">
        <v>64</v>
      </c>
      <c r="G64">
        <f t="shared" si="6"/>
        <v>544.96740503677518</v>
      </c>
      <c r="H64">
        <f t="shared" si="7"/>
        <v>716.0711048608174</v>
      </c>
    </row>
    <row r="65" spans="1:8" x14ac:dyDescent="0.2">
      <c r="A65">
        <v>65</v>
      </c>
      <c r="C65">
        <f t="shared" ref="C65:C70" si="8">132.779278632674+(A65-1)*6.56423269329736</f>
        <v>552.89017100370506</v>
      </c>
      <c r="D65">
        <f t="shared" ref="D65:D70" si="9">0+1*C65-164.074141210542*(1.00454545454545+(C65-278.382191825989)^2/856466.933209201)^0.5</f>
        <v>381.39316540418451</v>
      </c>
      <c r="E65">
        <v>65</v>
      </c>
      <c r="G65">
        <f t="shared" ref="G65:G70" si="10">117.156145985908+(E65-1)*6.79065490556932</f>
        <v>551.75805994234452</v>
      </c>
      <c r="H65">
        <f t="shared" ref="H65:H70" si="11">0+1*G65+164.074141210542*(1.00454545454545+(G65-278.382191825989)^2/856466.933209201)^0.5</f>
        <v>723.19821525484258</v>
      </c>
    </row>
    <row r="66" spans="1:8" x14ac:dyDescent="0.2">
      <c r="A66">
        <v>66</v>
      </c>
      <c r="C66">
        <f t="shared" si="8"/>
        <v>559.45440369700236</v>
      </c>
      <c r="D66">
        <f t="shared" si="9"/>
        <v>387.62351739925987</v>
      </c>
      <c r="E66">
        <v>66</v>
      </c>
      <c r="G66">
        <f t="shared" si="10"/>
        <v>558.54871484791386</v>
      </c>
      <c r="H66">
        <f t="shared" si="11"/>
        <v>730.33310425898071</v>
      </c>
    </row>
    <row r="67" spans="1:8" x14ac:dyDescent="0.2">
      <c r="A67">
        <v>67</v>
      </c>
      <c r="C67">
        <f t="shared" si="8"/>
        <v>566.01863639029966</v>
      </c>
      <c r="D67">
        <f t="shared" si="9"/>
        <v>393.84665033002432</v>
      </c>
      <c r="E67">
        <v>67</v>
      </c>
      <c r="G67">
        <f t="shared" si="10"/>
        <v>565.33936975348308</v>
      </c>
      <c r="H67">
        <f t="shared" si="11"/>
        <v>737.47572520681183</v>
      </c>
    </row>
    <row r="68" spans="1:8" x14ac:dyDescent="0.2">
      <c r="A68">
        <v>68</v>
      </c>
      <c r="C68">
        <f t="shared" si="8"/>
        <v>572.58286908359707</v>
      </c>
      <c r="D68">
        <f t="shared" si="9"/>
        <v>400.06260701615838</v>
      </c>
      <c r="E68">
        <v>68</v>
      </c>
      <c r="G68">
        <f t="shared" si="10"/>
        <v>572.13002465905242</v>
      </c>
      <c r="H68">
        <f t="shared" si="11"/>
        <v>744.62603076887092</v>
      </c>
    </row>
    <row r="69" spans="1:8" x14ac:dyDescent="0.2">
      <c r="A69">
        <v>69</v>
      </c>
      <c r="C69">
        <f t="shared" si="8"/>
        <v>579.14710177689449</v>
      </c>
      <c r="D69">
        <f t="shared" si="9"/>
        <v>406.27143082952841</v>
      </c>
      <c r="E69">
        <v>69</v>
      </c>
      <c r="G69">
        <f t="shared" si="10"/>
        <v>578.92067956462176</v>
      </c>
      <c r="H69">
        <f t="shared" si="11"/>
        <v>751.78397298050129</v>
      </c>
    </row>
    <row r="70" spans="1:8" x14ac:dyDescent="0.2">
      <c r="A70">
        <v>70</v>
      </c>
      <c r="C70">
        <f t="shared" si="8"/>
        <v>585.71133447019179</v>
      </c>
      <c r="D70">
        <f t="shared" si="9"/>
        <v>412.47316567072517</v>
      </c>
      <c r="E70">
        <v>70</v>
      </c>
      <c r="G70">
        <f t="shared" si="10"/>
        <v>585.7113344701911</v>
      </c>
      <c r="H70">
        <f t="shared" si="11"/>
        <v>758.94950326965761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election sqref="A1:G111"/>
    </sheetView>
  </sheetViews>
  <sheetFormatPr baseColWidth="10" defaultColWidth="8.83203125" defaultRowHeight="15" x14ac:dyDescent="0.2"/>
  <cols>
    <col min="1" max="1" width="9.5" bestFit="1" customWidth="1"/>
  </cols>
  <sheetData>
    <row r="1" spans="1:20" s="7" customFormat="1" x14ac:dyDescent="0.2">
      <c r="A1" s="1" t="s">
        <v>0</v>
      </c>
      <c r="B1" s="2" t="s">
        <v>1</v>
      </c>
      <c r="C1" s="2" t="s">
        <v>2</v>
      </c>
      <c r="D1" s="3" t="s">
        <v>3</v>
      </c>
      <c r="E1" s="3" t="s">
        <v>4</v>
      </c>
      <c r="F1" s="3" t="s">
        <v>5</v>
      </c>
      <c r="G1" s="3" t="s">
        <v>6</v>
      </c>
      <c r="H1" s="8"/>
      <c r="I1" s="8"/>
      <c r="J1" s="8"/>
      <c r="K1" s="8"/>
      <c r="L1" s="8"/>
      <c r="M1" s="8"/>
      <c r="N1" s="8"/>
      <c r="O1" s="8"/>
      <c r="P1" s="8"/>
      <c r="Q1" s="8"/>
      <c r="R1" s="8"/>
      <c r="S1" s="8"/>
      <c r="T1" s="8"/>
    </row>
    <row r="2" spans="1:20" x14ac:dyDescent="0.2">
      <c r="A2" s="4">
        <v>40302</v>
      </c>
      <c r="B2" s="5" t="s">
        <v>7</v>
      </c>
      <c r="C2" s="5" t="s">
        <v>8</v>
      </c>
      <c r="D2" s="6">
        <v>270.74889999212297</v>
      </c>
      <c r="E2" s="6">
        <v>4.29</v>
      </c>
      <c r="F2" s="6">
        <v>0</v>
      </c>
      <c r="G2" s="6">
        <v>0</v>
      </c>
    </row>
    <row r="3" spans="1:20" x14ac:dyDescent="0.2">
      <c r="A3" s="4">
        <v>40309</v>
      </c>
      <c r="B3" s="5" t="s">
        <v>7</v>
      </c>
      <c r="C3" s="5" t="s">
        <v>8</v>
      </c>
      <c r="D3" s="6">
        <v>314.50582438280878</v>
      </c>
      <c r="E3" s="6">
        <v>4.29</v>
      </c>
      <c r="F3" s="6">
        <v>1</v>
      </c>
      <c r="G3" s="6">
        <v>0</v>
      </c>
    </row>
    <row r="4" spans="1:20" x14ac:dyDescent="0.2">
      <c r="A4" s="4">
        <v>40316</v>
      </c>
      <c r="B4" s="5" t="s">
        <v>7</v>
      </c>
      <c r="C4" s="5" t="s">
        <v>8</v>
      </c>
      <c r="D4" s="6">
        <v>390.60697916261392</v>
      </c>
      <c r="E4" s="6">
        <v>4.0858333330000001</v>
      </c>
      <c r="F4" s="6">
        <v>0</v>
      </c>
      <c r="G4" s="6">
        <v>1</v>
      </c>
    </row>
    <row r="5" spans="1:20" x14ac:dyDescent="0.2">
      <c r="A5" s="4">
        <v>40323</v>
      </c>
      <c r="B5" s="5" t="s">
        <v>7</v>
      </c>
      <c r="C5" s="5" t="s">
        <v>8</v>
      </c>
      <c r="D5" s="6">
        <v>249.86237982712225</v>
      </c>
      <c r="E5" s="6">
        <v>4.0858333330000001</v>
      </c>
      <c r="F5" s="6">
        <v>0</v>
      </c>
      <c r="G5" s="6">
        <v>1</v>
      </c>
    </row>
    <row r="6" spans="1:20" x14ac:dyDescent="0.2">
      <c r="A6" s="4">
        <v>40330</v>
      </c>
      <c r="B6" s="5" t="s">
        <v>7</v>
      </c>
      <c r="C6" s="5" t="s">
        <v>8</v>
      </c>
      <c r="D6" s="6">
        <v>222.03389430781561</v>
      </c>
      <c r="E6" s="6">
        <v>4.7931249999999999</v>
      </c>
      <c r="F6" s="6">
        <v>0</v>
      </c>
      <c r="G6" s="6">
        <v>1</v>
      </c>
    </row>
    <row r="7" spans="1:20" x14ac:dyDescent="0.2">
      <c r="A7" s="4">
        <v>40337</v>
      </c>
      <c r="B7" s="5" t="s">
        <v>7</v>
      </c>
      <c r="C7" s="5" t="s">
        <v>8</v>
      </c>
      <c r="D7" s="6">
        <v>276.35819705736077</v>
      </c>
      <c r="E7" s="6">
        <v>4.1471428570000004</v>
      </c>
      <c r="F7" s="6">
        <v>0</v>
      </c>
      <c r="G7" s="6">
        <v>0</v>
      </c>
    </row>
    <row r="8" spans="1:20" x14ac:dyDescent="0.2">
      <c r="A8" s="4">
        <v>40344</v>
      </c>
      <c r="B8" s="5" t="s">
        <v>7</v>
      </c>
      <c r="C8" s="5" t="s">
        <v>8</v>
      </c>
      <c r="D8" s="6">
        <v>294.86318135451683</v>
      </c>
      <c r="E8" s="6">
        <v>4.1471428570000004</v>
      </c>
      <c r="F8" s="6">
        <v>0</v>
      </c>
      <c r="G8" s="6">
        <v>0</v>
      </c>
    </row>
    <row r="9" spans="1:20" x14ac:dyDescent="0.2">
      <c r="A9" s="4">
        <v>40351</v>
      </c>
      <c r="B9" s="5" t="s">
        <v>7</v>
      </c>
      <c r="C9" s="5" t="s">
        <v>8</v>
      </c>
      <c r="D9" s="6">
        <v>383.45580710381228</v>
      </c>
      <c r="E9" s="6">
        <v>4.05</v>
      </c>
      <c r="F9" s="6">
        <v>1</v>
      </c>
      <c r="G9" s="6">
        <v>0</v>
      </c>
    </row>
    <row r="10" spans="1:20" x14ac:dyDescent="0.2">
      <c r="A10" s="4">
        <v>40358</v>
      </c>
      <c r="B10" s="5" t="s">
        <v>7</v>
      </c>
      <c r="C10" s="5" t="s">
        <v>8</v>
      </c>
      <c r="D10" s="6">
        <v>300.2942445751741</v>
      </c>
      <c r="E10" s="6">
        <v>4.05</v>
      </c>
      <c r="F10" s="6">
        <v>0</v>
      </c>
      <c r="G10" s="6">
        <v>1</v>
      </c>
    </row>
    <row r="11" spans="1:20" x14ac:dyDescent="0.2">
      <c r="A11" s="4">
        <v>40365</v>
      </c>
      <c r="B11" s="5" t="s">
        <v>7</v>
      </c>
      <c r="C11" s="5" t="s">
        <v>8</v>
      </c>
      <c r="D11" s="6">
        <v>296.74312209515341</v>
      </c>
      <c r="E11" s="6">
        <v>4.5813333329999999</v>
      </c>
      <c r="F11" s="6">
        <v>0</v>
      </c>
      <c r="G11" s="6">
        <v>1</v>
      </c>
    </row>
    <row r="12" spans="1:20" x14ac:dyDescent="0.2">
      <c r="A12" s="4">
        <v>40372</v>
      </c>
      <c r="B12" s="5" t="s">
        <v>7</v>
      </c>
      <c r="C12" s="5" t="s">
        <v>8</v>
      </c>
      <c r="D12" s="6">
        <v>429.79776568141511</v>
      </c>
      <c r="E12" s="6">
        <v>3.556923077</v>
      </c>
      <c r="F12" s="6">
        <v>0</v>
      </c>
      <c r="G12" s="6">
        <v>1</v>
      </c>
    </row>
    <row r="13" spans="1:20" x14ac:dyDescent="0.2">
      <c r="A13" s="4">
        <v>40302</v>
      </c>
      <c r="B13" s="5" t="s">
        <v>7</v>
      </c>
      <c r="C13" s="5" t="s">
        <v>9</v>
      </c>
      <c r="D13" s="6">
        <v>297.21708504560701</v>
      </c>
      <c r="E13" s="6">
        <v>4.29</v>
      </c>
      <c r="F13" s="6">
        <v>0</v>
      </c>
      <c r="G13" s="6">
        <v>0</v>
      </c>
    </row>
    <row r="14" spans="1:20" x14ac:dyDescent="0.2">
      <c r="A14" s="4">
        <v>40309</v>
      </c>
      <c r="B14" s="5" t="s">
        <v>7</v>
      </c>
      <c r="C14" s="5" t="s">
        <v>9</v>
      </c>
      <c r="D14" s="6">
        <v>268.40556671680145</v>
      </c>
      <c r="E14" s="6">
        <v>4.29</v>
      </c>
      <c r="F14" s="6">
        <v>0</v>
      </c>
      <c r="G14" s="6">
        <v>0</v>
      </c>
    </row>
    <row r="15" spans="1:20" x14ac:dyDescent="0.2">
      <c r="A15" s="4">
        <v>40316</v>
      </c>
      <c r="B15" s="5" t="s">
        <v>7</v>
      </c>
      <c r="C15" s="5" t="s">
        <v>9</v>
      </c>
      <c r="D15" s="6">
        <v>206.02798850125583</v>
      </c>
      <c r="E15" s="6">
        <v>4.0858333330000001</v>
      </c>
      <c r="F15" s="6">
        <v>0</v>
      </c>
      <c r="G15" s="6">
        <v>0</v>
      </c>
    </row>
    <row r="16" spans="1:20" x14ac:dyDescent="0.2">
      <c r="A16" s="4">
        <v>40323</v>
      </c>
      <c r="B16" s="5" t="s">
        <v>7</v>
      </c>
      <c r="C16" s="5" t="s">
        <v>9</v>
      </c>
      <c r="D16" s="6">
        <v>201.96734153603134</v>
      </c>
      <c r="E16" s="6">
        <v>4.0858333330000001</v>
      </c>
      <c r="F16" s="6">
        <v>0</v>
      </c>
      <c r="G16" s="6">
        <v>0</v>
      </c>
    </row>
    <row r="17" spans="1:7" x14ac:dyDescent="0.2">
      <c r="A17" s="4">
        <v>40330</v>
      </c>
      <c r="B17" s="5" t="s">
        <v>7</v>
      </c>
      <c r="C17" s="5" t="s">
        <v>9</v>
      </c>
      <c r="D17" s="6">
        <v>239.72697458725526</v>
      </c>
      <c r="E17" s="6">
        <v>3.84</v>
      </c>
      <c r="F17" s="6">
        <v>0</v>
      </c>
      <c r="G17" s="6">
        <v>0</v>
      </c>
    </row>
    <row r="18" spans="1:7" x14ac:dyDescent="0.2">
      <c r="A18" s="4">
        <v>40337</v>
      </c>
      <c r="B18" s="5" t="s">
        <v>7</v>
      </c>
      <c r="C18" s="5" t="s">
        <v>9</v>
      </c>
      <c r="D18" s="6">
        <v>171.39281859155261</v>
      </c>
      <c r="E18" s="6">
        <v>4.2592307690000002</v>
      </c>
      <c r="F18" s="6">
        <v>0</v>
      </c>
      <c r="G18" s="6">
        <v>0</v>
      </c>
    </row>
    <row r="19" spans="1:7" x14ac:dyDescent="0.2">
      <c r="A19" s="4">
        <v>40344</v>
      </c>
      <c r="B19" s="5" t="s">
        <v>7</v>
      </c>
      <c r="C19" s="5" t="s">
        <v>9</v>
      </c>
      <c r="D19" s="6">
        <v>172.74559451311936</v>
      </c>
      <c r="E19" s="6">
        <v>4.99</v>
      </c>
      <c r="F19" s="6">
        <v>0</v>
      </c>
      <c r="G19" s="6">
        <v>0</v>
      </c>
    </row>
    <row r="20" spans="1:7" x14ac:dyDescent="0.2">
      <c r="A20" s="4">
        <v>40351</v>
      </c>
      <c r="B20" s="5" t="s">
        <v>7</v>
      </c>
      <c r="C20" s="5" t="s">
        <v>9</v>
      </c>
      <c r="D20" s="6">
        <v>379.20412736310453</v>
      </c>
      <c r="E20" s="6">
        <v>3.7685714290000001</v>
      </c>
      <c r="F20" s="6">
        <v>1</v>
      </c>
      <c r="G20" s="6">
        <v>0</v>
      </c>
    </row>
    <row r="21" spans="1:7" x14ac:dyDescent="0.2">
      <c r="A21" s="4">
        <v>40358</v>
      </c>
      <c r="B21" s="5" t="s">
        <v>7</v>
      </c>
      <c r="C21" s="5" t="s">
        <v>9</v>
      </c>
      <c r="D21" s="6">
        <v>346.14938028154523</v>
      </c>
      <c r="E21" s="6">
        <v>4.7024999999999997</v>
      </c>
      <c r="F21" s="6">
        <v>0</v>
      </c>
      <c r="G21" s="6">
        <v>1</v>
      </c>
    </row>
    <row r="22" spans="1:7" x14ac:dyDescent="0.2">
      <c r="A22" s="4">
        <v>40365</v>
      </c>
      <c r="B22" s="5" t="s">
        <v>7</v>
      </c>
      <c r="C22" s="5" t="s">
        <v>9</v>
      </c>
      <c r="D22" s="6">
        <v>371.4853015379951</v>
      </c>
      <c r="E22" s="6">
        <v>3.5878571429999999</v>
      </c>
      <c r="F22" s="6">
        <v>0</v>
      </c>
      <c r="G22" s="6">
        <v>1</v>
      </c>
    </row>
    <row r="23" spans="1:7" x14ac:dyDescent="0.2">
      <c r="A23" s="4">
        <v>40372</v>
      </c>
      <c r="B23" s="5" t="s">
        <v>7</v>
      </c>
      <c r="C23" s="5" t="s">
        <v>9</v>
      </c>
      <c r="D23" s="6">
        <v>302.60708516818738</v>
      </c>
      <c r="E23" s="6">
        <v>3.8450000000000002</v>
      </c>
      <c r="F23" s="6">
        <v>0</v>
      </c>
      <c r="G23" s="6">
        <v>1</v>
      </c>
    </row>
    <row r="24" spans="1:7" x14ac:dyDescent="0.2">
      <c r="A24" s="4">
        <v>40302</v>
      </c>
      <c r="B24" s="5" t="s">
        <v>7</v>
      </c>
      <c r="C24" s="5" t="s">
        <v>10</v>
      </c>
      <c r="D24" s="6">
        <v>145.78336079215677</v>
      </c>
      <c r="E24" s="6">
        <v>5.39</v>
      </c>
      <c r="F24" s="6">
        <v>0</v>
      </c>
      <c r="G24" s="6">
        <v>0</v>
      </c>
    </row>
    <row r="25" spans="1:7" x14ac:dyDescent="0.2">
      <c r="A25" s="4">
        <v>40309</v>
      </c>
      <c r="B25" s="5" t="s">
        <v>7</v>
      </c>
      <c r="C25" s="5" t="s">
        <v>10</v>
      </c>
      <c r="D25" s="6">
        <v>309.05276246954139</v>
      </c>
      <c r="E25" s="6">
        <v>5.0185714289999996</v>
      </c>
      <c r="F25" s="6">
        <v>0</v>
      </c>
      <c r="G25" s="6">
        <v>0</v>
      </c>
    </row>
    <row r="26" spans="1:7" x14ac:dyDescent="0.2">
      <c r="A26" s="4">
        <v>40316</v>
      </c>
      <c r="B26" s="5" t="s">
        <v>7</v>
      </c>
      <c r="C26" s="5" t="s">
        <v>10</v>
      </c>
      <c r="D26" s="6">
        <v>154.59788084785293</v>
      </c>
      <c r="E26" s="6">
        <v>5.2149999999999999</v>
      </c>
      <c r="F26" s="6">
        <v>0</v>
      </c>
      <c r="G26" s="6">
        <v>0</v>
      </c>
    </row>
    <row r="27" spans="1:7" x14ac:dyDescent="0.2">
      <c r="A27" s="4">
        <v>40323</v>
      </c>
      <c r="B27" s="5" t="s">
        <v>7</v>
      </c>
      <c r="C27" s="5" t="s">
        <v>10</v>
      </c>
      <c r="D27" s="6">
        <v>247.72564561350089</v>
      </c>
      <c r="E27" s="6">
        <v>4.8816666670000002</v>
      </c>
      <c r="F27" s="6">
        <v>0</v>
      </c>
      <c r="G27" s="6">
        <v>0</v>
      </c>
    </row>
    <row r="28" spans="1:7" x14ac:dyDescent="0.2">
      <c r="A28" s="4">
        <v>40330</v>
      </c>
      <c r="B28" s="5" t="s">
        <v>7</v>
      </c>
      <c r="C28" s="5" t="s">
        <v>10</v>
      </c>
      <c r="D28" s="6">
        <v>227.99236329472669</v>
      </c>
      <c r="E28" s="6">
        <v>3.9666666670000001</v>
      </c>
      <c r="F28" s="6">
        <v>0</v>
      </c>
      <c r="G28" s="6">
        <v>0</v>
      </c>
    </row>
    <row r="29" spans="1:7" x14ac:dyDescent="0.2">
      <c r="A29" s="4">
        <v>40337</v>
      </c>
      <c r="B29" s="5" t="s">
        <v>7</v>
      </c>
      <c r="C29" s="5" t="s">
        <v>10</v>
      </c>
      <c r="D29" s="6">
        <v>226.5964968466343</v>
      </c>
      <c r="E29" s="6">
        <v>3.997692308</v>
      </c>
      <c r="F29" s="6">
        <v>0</v>
      </c>
      <c r="G29" s="6">
        <v>0</v>
      </c>
    </row>
    <row r="30" spans="1:7" x14ac:dyDescent="0.2">
      <c r="A30" s="4">
        <v>40344</v>
      </c>
      <c r="B30" s="5" t="s">
        <v>7</v>
      </c>
      <c r="C30" s="5" t="s">
        <v>10</v>
      </c>
      <c r="D30" s="6">
        <v>233.31521082097063</v>
      </c>
      <c r="E30" s="6">
        <v>4.8958823530000002</v>
      </c>
      <c r="F30" s="6">
        <v>0</v>
      </c>
      <c r="G30" s="6">
        <v>0</v>
      </c>
    </row>
    <row r="31" spans="1:7" x14ac:dyDescent="0.2">
      <c r="A31" s="4">
        <v>40351</v>
      </c>
      <c r="B31" s="5" t="s">
        <v>7</v>
      </c>
      <c r="C31" s="5" t="s">
        <v>10</v>
      </c>
      <c r="D31" s="6">
        <v>215.20722620508221</v>
      </c>
      <c r="E31" s="6">
        <v>4.9275000000000002</v>
      </c>
      <c r="F31" s="6">
        <v>0</v>
      </c>
      <c r="G31" s="6">
        <v>0</v>
      </c>
    </row>
    <row r="32" spans="1:7" x14ac:dyDescent="0.2">
      <c r="A32" s="4">
        <v>40358</v>
      </c>
      <c r="B32" s="5" t="s">
        <v>7</v>
      </c>
      <c r="C32" s="5" t="s">
        <v>10</v>
      </c>
      <c r="D32" s="6">
        <v>233.41454117517861</v>
      </c>
      <c r="E32" s="6">
        <v>4.3166666669999998</v>
      </c>
      <c r="F32" s="6">
        <v>0</v>
      </c>
      <c r="G32" s="6">
        <v>0</v>
      </c>
    </row>
    <row r="33" spans="1:7" x14ac:dyDescent="0.2">
      <c r="A33" s="4">
        <v>40365</v>
      </c>
      <c r="B33" s="5" t="s">
        <v>7</v>
      </c>
      <c r="C33" s="5" t="s">
        <v>10</v>
      </c>
      <c r="D33" s="6">
        <v>297.11769231578774</v>
      </c>
      <c r="E33" s="6">
        <v>4.1213333329999999</v>
      </c>
      <c r="F33" s="6">
        <v>0</v>
      </c>
      <c r="G33" s="6">
        <v>0</v>
      </c>
    </row>
    <row r="34" spans="1:7" x14ac:dyDescent="0.2">
      <c r="A34" s="4">
        <v>40372</v>
      </c>
      <c r="B34" s="5" t="s">
        <v>7</v>
      </c>
      <c r="C34" s="5" t="s">
        <v>10</v>
      </c>
      <c r="D34" s="6">
        <v>258.46230884332823</v>
      </c>
      <c r="E34" s="6">
        <v>4.6806666669999997</v>
      </c>
      <c r="F34" s="6">
        <v>0</v>
      </c>
      <c r="G34" s="6">
        <v>0</v>
      </c>
    </row>
    <row r="35" spans="1:7" x14ac:dyDescent="0.2">
      <c r="A35" s="4">
        <v>40302</v>
      </c>
      <c r="B35" s="5" t="s">
        <v>7</v>
      </c>
      <c r="C35" s="5" t="s">
        <v>11</v>
      </c>
      <c r="D35" s="6">
        <v>336.22133222738205</v>
      </c>
      <c r="E35" s="6">
        <v>4.3172727269999998</v>
      </c>
      <c r="F35" s="6">
        <v>0</v>
      </c>
      <c r="G35" s="6">
        <v>0</v>
      </c>
    </row>
    <row r="36" spans="1:7" x14ac:dyDescent="0.2">
      <c r="A36" s="4">
        <v>40309</v>
      </c>
      <c r="B36" s="5" t="s">
        <v>7</v>
      </c>
      <c r="C36" s="5" t="s">
        <v>11</v>
      </c>
      <c r="D36" s="6">
        <v>364.17453904151307</v>
      </c>
      <c r="E36" s="6">
        <v>4.5233333330000001</v>
      </c>
      <c r="F36" s="6">
        <v>0</v>
      </c>
      <c r="G36" s="6">
        <v>0</v>
      </c>
    </row>
    <row r="37" spans="1:7" x14ac:dyDescent="0.2">
      <c r="A37" s="4">
        <v>40316</v>
      </c>
      <c r="B37" s="5" t="s">
        <v>7</v>
      </c>
      <c r="C37" s="5" t="s">
        <v>11</v>
      </c>
      <c r="D37" s="6">
        <v>291.1947988284852</v>
      </c>
      <c r="E37" s="6">
        <v>4.9469230770000001</v>
      </c>
      <c r="F37" s="6">
        <v>1</v>
      </c>
      <c r="G37" s="6">
        <v>0</v>
      </c>
    </row>
    <row r="38" spans="1:7" x14ac:dyDescent="0.2">
      <c r="A38" s="4">
        <v>40323</v>
      </c>
      <c r="B38" s="5" t="s">
        <v>7</v>
      </c>
      <c r="C38" s="5" t="s">
        <v>11</v>
      </c>
      <c r="D38" s="6">
        <v>279.62964251219836</v>
      </c>
      <c r="E38" s="6">
        <v>4.693846154</v>
      </c>
      <c r="F38" s="6">
        <v>0</v>
      </c>
      <c r="G38" s="6">
        <v>1</v>
      </c>
    </row>
    <row r="39" spans="1:7" x14ac:dyDescent="0.2">
      <c r="A39" s="4">
        <v>40330</v>
      </c>
      <c r="B39" s="5" t="s">
        <v>7</v>
      </c>
      <c r="C39" s="5" t="s">
        <v>11</v>
      </c>
      <c r="D39" s="6">
        <v>328.56464507221398</v>
      </c>
      <c r="E39" s="6">
        <v>4.8435714289999998</v>
      </c>
      <c r="F39" s="6">
        <v>0</v>
      </c>
      <c r="G39" s="6">
        <v>1</v>
      </c>
    </row>
    <row r="40" spans="1:7" x14ac:dyDescent="0.2">
      <c r="A40" s="4">
        <v>40337</v>
      </c>
      <c r="B40" s="5" t="s">
        <v>7</v>
      </c>
      <c r="C40" s="5" t="s">
        <v>11</v>
      </c>
      <c r="D40" s="6">
        <v>329.40232818821283</v>
      </c>
      <c r="E40" s="6">
        <v>4.7024999999999997</v>
      </c>
      <c r="F40" s="6">
        <v>0</v>
      </c>
      <c r="G40" s="6">
        <v>1</v>
      </c>
    </row>
    <row r="41" spans="1:7" x14ac:dyDescent="0.2">
      <c r="A41" s="4">
        <v>40344</v>
      </c>
      <c r="B41" s="5" t="s">
        <v>7</v>
      </c>
      <c r="C41" s="5" t="s">
        <v>11</v>
      </c>
      <c r="D41" s="6">
        <v>211.37293465463586</v>
      </c>
      <c r="E41" s="6">
        <v>4.8958823530000002</v>
      </c>
      <c r="F41" s="6">
        <v>0</v>
      </c>
      <c r="G41" s="6">
        <v>0</v>
      </c>
    </row>
    <row r="42" spans="1:7" x14ac:dyDescent="0.2">
      <c r="A42" s="4">
        <v>40351</v>
      </c>
      <c r="B42" s="5" t="s">
        <v>7</v>
      </c>
      <c r="C42" s="5" t="s">
        <v>11</v>
      </c>
      <c r="D42" s="6">
        <v>428.35016052755583</v>
      </c>
      <c r="E42" s="6">
        <v>4.0257142860000004</v>
      </c>
      <c r="F42" s="6">
        <v>1</v>
      </c>
      <c r="G42" s="6">
        <v>0</v>
      </c>
    </row>
    <row r="43" spans="1:7" x14ac:dyDescent="0.2">
      <c r="A43" s="4">
        <v>40358</v>
      </c>
      <c r="B43" s="5" t="s">
        <v>7</v>
      </c>
      <c r="C43" s="5" t="s">
        <v>11</v>
      </c>
      <c r="D43" s="6">
        <v>412.79178442906306</v>
      </c>
      <c r="E43" s="6">
        <v>4.8366666670000003</v>
      </c>
      <c r="F43" s="6">
        <v>1</v>
      </c>
      <c r="G43" s="6">
        <v>1</v>
      </c>
    </row>
    <row r="44" spans="1:7" x14ac:dyDescent="0.2">
      <c r="A44" s="4">
        <v>40365</v>
      </c>
      <c r="B44" s="5" t="s">
        <v>7</v>
      </c>
      <c r="C44" s="5" t="s">
        <v>11</v>
      </c>
      <c r="D44" s="6">
        <v>328.22108302748148</v>
      </c>
      <c r="E44" s="6">
        <v>4.2473333330000003</v>
      </c>
      <c r="F44" s="6">
        <v>0</v>
      </c>
      <c r="G44" s="6">
        <v>1</v>
      </c>
    </row>
    <row r="45" spans="1:7" x14ac:dyDescent="0.2">
      <c r="A45" s="4">
        <v>40372</v>
      </c>
      <c r="B45" s="5" t="s">
        <v>7</v>
      </c>
      <c r="C45" s="5" t="s">
        <v>11</v>
      </c>
      <c r="D45" s="6">
        <v>269.83398933575558</v>
      </c>
      <c r="E45" s="6">
        <v>4.5443749999999996</v>
      </c>
      <c r="F45" s="6">
        <v>0</v>
      </c>
      <c r="G45" s="6">
        <v>1</v>
      </c>
    </row>
    <row r="46" spans="1:7" x14ac:dyDescent="0.2">
      <c r="A46" s="4">
        <v>40302</v>
      </c>
      <c r="B46" s="5" t="s">
        <v>7</v>
      </c>
      <c r="C46" s="5" t="s">
        <v>12</v>
      </c>
      <c r="D46" s="6">
        <v>286.13829190952799</v>
      </c>
      <c r="E46" s="6">
        <v>4.0627272730000001</v>
      </c>
      <c r="F46" s="6">
        <v>0</v>
      </c>
      <c r="G46" s="6">
        <v>0</v>
      </c>
    </row>
    <row r="47" spans="1:7" x14ac:dyDescent="0.2">
      <c r="A47" s="4">
        <v>40309</v>
      </c>
      <c r="B47" s="5" t="s">
        <v>7</v>
      </c>
      <c r="C47" s="5" t="s">
        <v>12</v>
      </c>
      <c r="D47" s="6">
        <v>100.09976082913568</v>
      </c>
      <c r="E47" s="6">
        <v>4.7233333330000002</v>
      </c>
      <c r="F47" s="6">
        <v>0</v>
      </c>
      <c r="G47" s="6">
        <v>0</v>
      </c>
    </row>
    <row r="48" spans="1:7" x14ac:dyDescent="0.2">
      <c r="A48" s="4">
        <v>40316</v>
      </c>
      <c r="B48" s="5" t="s">
        <v>7</v>
      </c>
      <c r="C48" s="5" t="s">
        <v>12</v>
      </c>
      <c r="D48" s="6">
        <v>202.21177781488618</v>
      </c>
      <c r="E48" s="6">
        <v>4.0945454549999996</v>
      </c>
      <c r="F48" s="6">
        <v>0</v>
      </c>
      <c r="G48" s="6">
        <v>0</v>
      </c>
    </row>
    <row r="49" spans="1:7" x14ac:dyDescent="0.2">
      <c r="A49" s="4">
        <v>40323</v>
      </c>
      <c r="B49" s="5" t="s">
        <v>7</v>
      </c>
      <c r="C49" s="5" t="s">
        <v>12</v>
      </c>
      <c r="D49" s="6">
        <v>277.05184352904394</v>
      </c>
      <c r="E49" s="6">
        <v>4.0581818180000004</v>
      </c>
      <c r="F49" s="6">
        <v>1</v>
      </c>
      <c r="G49" s="6">
        <v>0</v>
      </c>
    </row>
    <row r="50" spans="1:7" x14ac:dyDescent="0.2">
      <c r="A50" s="4">
        <v>40330</v>
      </c>
      <c r="B50" s="5" t="s">
        <v>7</v>
      </c>
      <c r="C50" s="5" t="s">
        <v>12</v>
      </c>
      <c r="D50" s="6">
        <v>432.8902525837712</v>
      </c>
      <c r="E50" s="6">
        <v>3.84</v>
      </c>
      <c r="F50" s="6">
        <v>1</v>
      </c>
      <c r="G50" s="6">
        <v>1</v>
      </c>
    </row>
    <row r="51" spans="1:7" x14ac:dyDescent="0.2">
      <c r="A51" s="4">
        <v>40337</v>
      </c>
      <c r="B51" s="5" t="s">
        <v>7</v>
      </c>
      <c r="C51" s="5" t="s">
        <v>12</v>
      </c>
      <c r="D51" s="6">
        <v>427.7926261350546</v>
      </c>
      <c r="E51" s="6">
        <v>5.1669230769999999</v>
      </c>
      <c r="F51" s="6">
        <v>1</v>
      </c>
      <c r="G51" s="6">
        <v>1</v>
      </c>
    </row>
    <row r="52" spans="1:7" x14ac:dyDescent="0.2">
      <c r="A52" s="4">
        <v>40344</v>
      </c>
      <c r="B52" s="5" t="s">
        <v>7</v>
      </c>
      <c r="C52" s="5" t="s">
        <v>12</v>
      </c>
      <c r="D52" s="6">
        <v>241.04674393023117</v>
      </c>
      <c r="E52" s="6">
        <v>4.05</v>
      </c>
      <c r="F52" s="6">
        <v>0</v>
      </c>
      <c r="G52" s="6">
        <v>1</v>
      </c>
    </row>
    <row r="53" spans="1:7" x14ac:dyDescent="0.2">
      <c r="A53" s="4">
        <v>40351</v>
      </c>
      <c r="B53" s="5" t="s">
        <v>7</v>
      </c>
      <c r="C53" s="5" t="s">
        <v>12</v>
      </c>
      <c r="D53" s="6">
        <v>556.55004166698996</v>
      </c>
      <c r="E53" s="6">
        <v>3.8515384620000002</v>
      </c>
      <c r="F53" s="6">
        <v>1</v>
      </c>
      <c r="G53" s="6">
        <v>1</v>
      </c>
    </row>
    <row r="54" spans="1:7" x14ac:dyDescent="0.2">
      <c r="A54" s="4">
        <v>40358</v>
      </c>
      <c r="B54" s="5" t="s">
        <v>7</v>
      </c>
      <c r="C54" s="5" t="s">
        <v>12</v>
      </c>
      <c r="D54" s="6">
        <v>309.99966629109912</v>
      </c>
      <c r="E54" s="6">
        <v>3.8515384620000002</v>
      </c>
      <c r="F54" s="6">
        <v>0</v>
      </c>
      <c r="G54" s="6">
        <v>1</v>
      </c>
    </row>
    <row r="55" spans="1:7" x14ac:dyDescent="0.2">
      <c r="A55" s="4">
        <v>40365</v>
      </c>
      <c r="B55" s="5" t="s">
        <v>7</v>
      </c>
      <c r="C55" s="5" t="s">
        <v>12</v>
      </c>
      <c r="D55" s="6">
        <v>409.73567792980032</v>
      </c>
      <c r="E55" s="6">
        <v>4.4442857140000003</v>
      </c>
      <c r="F55" s="6">
        <v>0</v>
      </c>
      <c r="G55" s="6">
        <v>1</v>
      </c>
    </row>
    <row r="56" spans="1:7" x14ac:dyDescent="0.2">
      <c r="A56" s="4">
        <v>40372</v>
      </c>
      <c r="B56" s="5" t="s">
        <v>7</v>
      </c>
      <c r="C56" s="5" t="s">
        <v>12</v>
      </c>
      <c r="D56" s="6">
        <v>347.35825789398893</v>
      </c>
      <c r="E56" s="6">
        <v>4.314666667</v>
      </c>
      <c r="F56" s="6">
        <v>0</v>
      </c>
      <c r="G56" s="6">
        <v>1</v>
      </c>
    </row>
    <row r="57" spans="1:7" x14ac:dyDescent="0.2">
      <c r="A57" s="4">
        <v>40302</v>
      </c>
      <c r="B57" s="5" t="s">
        <v>7</v>
      </c>
      <c r="C57" s="5" t="s">
        <v>13</v>
      </c>
      <c r="D57" s="6">
        <v>305.04944445264965</v>
      </c>
      <c r="E57" s="6">
        <v>4.3899999999999997</v>
      </c>
      <c r="F57" s="6">
        <v>0</v>
      </c>
      <c r="G57" s="6">
        <v>0</v>
      </c>
    </row>
    <row r="58" spans="1:7" x14ac:dyDescent="0.2">
      <c r="A58" s="4">
        <v>40309</v>
      </c>
      <c r="B58" s="5" t="s">
        <v>7</v>
      </c>
      <c r="C58" s="5" t="s">
        <v>13</v>
      </c>
      <c r="D58" s="6">
        <v>219.65535217099114</v>
      </c>
      <c r="E58" s="6">
        <v>4.34</v>
      </c>
      <c r="F58" s="6">
        <v>0</v>
      </c>
      <c r="G58" s="6">
        <v>0</v>
      </c>
    </row>
    <row r="59" spans="1:7" x14ac:dyDescent="0.2">
      <c r="A59" s="4">
        <v>40316</v>
      </c>
      <c r="B59" s="5" t="s">
        <v>7</v>
      </c>
      <c r="C59" s="5" t="s">
        <v>13</v>
      </c>
      <c r="D59" s="6">
        <v>239.05316731393944</v>
      </c>
      <c r="E59" s="6">
        <v>4.0949999999999998</v>
      </c>
      <c r="F59" s="6">
        <v>0</v>
      </c>
      <c r="G59" s="6">
        <v>0</v>
      </c>
    </row>
    <row r="60" spans="1:7" x14ac:dyDescent="0.2">
      <c r="A60" s="4">
        <v>40323</v>
      </c>
      <c r="B60" s="5" t="s">
        <v>7</v>
      </c>
      <c r="C60" s="5" t="s">
        <v>13</v>
      </c>
      <c r="D60" s="6">
        <v>249.14047552741056</v>
      </c>
      <c r="E60" s="6">
        <v>3.8140000000000001</v>
      </c>
      <c r="F60" s="6">
        <v>0</v>
      </c>
      <c r="G60" s="6">
        <v>0</v>
      </c>
    </row>
    <row r="61" spans="1:7" x14ac:dyDescent="0.2">
      <c r="A61" s="4">
        <v>40330</v>
      </c>
      <c r="B61" s="5" t="s">
        <v>7</v>
      </c>
      <c r="C61" s="5" t="s">
        <v>13</v>
      </c>
      <c r="D61" s="6">
        <v>263.47531165786268</v>
      </c>
      <c r="E61" s="6">
        <v>3.8140000000000001</v>
      </c>
      <c r="F61" s="6">
        <v>0</v>
      </c>
      <c r="G61" s="6">
        <v>0</v>
      </c>
    </row>
    <row r="62" spans="1:7" x14ac:dyDescent="0.2">
      <c r="A62" s="4">
        <v>40337</v>
      </c>
      <c r="B62" s="5" t="s">
        <v>7</v>
      </c>
      <c r="C62" s="5" t="s">
        <v>13</v>
      </c>
      <c r="D62" s="6">
        <v>666.72935151489276</v>
      </c>
      <c r="E62" s="6">
        <v>3.3260000000000001</v>
      </c>
      <c r="F62" s="6">
        <v>0</v>
      </c>
      <c r="G62" s="6">
        <v>0</v>
      </c>
    </row>
    <row r="63" spans="1:7" x14ac:dyDescent="0.2">
      <c r="A63" s="4">
        <v>40344</v>
      </c>
      <c r="B63" s="5" t="s">
        <v>7</v>
      </c>
      <c r="C63" s="5" t="s">
        <v>13</v>
      </c>
      <c r="D63" s="6">
        <v>711.8649399072799</v>
      </c>
      <c r="E63" s="6">
        <v>3.1986666669999999</v>
      </c>
      <c r="F63" s="6">
        <v>0</v>
      </c>
      <c r="G63" s="6">
        <v>0</v>
      </c>
    </row>
    <row r="64" spans="1:7" x14ac:dyDescent="0.2">
      <c r="A64" s="4">
        <v>40351</v>
      </c>
      <c r="B64" s="5" t="s">
        <v>7</v>
      </c>
      <c r="C64" s="5" t="s">
        <v>13</v>
      </c>
      <c r="D64" s="6">
        <v>328.15780403353938</v>
      </c>
      <c r="E64" s="6">
        <v>4.3666666669999996</v>
      </c>
      <c r="F64" s="6">
        <v>0</v>
      </c>
      <c r="G64" s="6">
        <v>0</v>
      </c>
    </row>
    <row r="65" spans="1:7" x14ac:dyDescent="0.2">
      <c r="A65" s="4">
        <v>40358</v>
      </c>
      <c r="B65" s="5" t="s">
        <v>7</v>
      </c>
      <c r="C65" s="5" t="s">
        <v>13</v>
      </c>
      <c r="D65" s="6">
        <v>144.59522043429578</v>
      </c>
      <c r="E65" s="6">
        <v>3.979090909</v>
      </c>
      <c r="F65" s="6">
        <v>0</v>
      </c>
      <c r="G65" s="6">
        <v>0</v>
      </c>
    </row>
    <row r="66" spans="1:7" x14ac:dyDescent="0.2">
      <c r="A66" s="4">
        <v>40365</v>
      </c>
      <c r="B66" s="5" t="s">
        <v>7</v>
      </c>
      <c r="C66" s="5" t="s">
        <v>13</v>
      </c>
      <c r="D66" s="6">
        <v>266.12956722271895</v>
      </c>
      <c r="E66" s="6">
        <v>4.9561538460000003</v>
      </c>
      <c r="F66" s="6">
        <v>0</v>
      </c>
      <c r="G66" s="6">
        <v>0</v>
      </c>
    </row>
    <row r="67" spans="1:7" x14ac:dyDescent="0.2">
      <c r="A67" s="4">
        <v>40372</v>
      </c>
      <c r="B67" s="5" t="s">
        <v>7</v>
      </c>
      <c r="C67" s="5" t="s">
        <v>13</v>
      </c>
      <c r="D67" s="6">
        <v>277.18746772270498</v>
      </c>
      <c r="E67" s="6">
        <v>3.8136363640000002</v>
      </c>
      <c r="F67" s="6">
        <v>0</v>
      </c>
      <c r="G67" s="6">
        <v>0</v>
      </c>
    </row>
    <row r="68" spans="1:7" x14ac:dyDescent="0.2">
      <c r="A68" s="4">
        <v>40302</v>
      </c>
      <c r="B68" s="5" t="s">
        <v>7</v>
      </c>
      <c r="C68" s="5" t="s">
        <v>14</v>
      </c>
      <c r="D68" s="6">
        <v>153.97779967160201</v>
      </c>
      <c r="E68" s="6">
        <v>5.0185714289999996</v>
      </c>
      <c r="F68" s="6">
        <v>0</v>
      </c>
      <c r="G68" s="6">
        <v>0</v>
      </c>
    </row>
    <row r="69" spans="1:7" x14ac:dyDescent="0.2">
      <c r="A69" s="4">
        <v>40309</v>
      </c>
      <c r="B69" s="5" t="s">
        <v>7</v>
      </c>
      <c r="C69" s="5" t="s">
        <v>14</v>
      </c>
      <c r="D69" s="6">
        <v>232.91486209197791</v>
      </c>
      <c r="E69" s="6">
        <v>5.0185714289999996</v>
      </c>
      <c r="F69" s="6">
        <v>0</v>
      </c>
      <c r="G69" s="6">
        <v>0</v>
      </c>
    </row>
    <row r="70" spans="1:7" x14ac:dyDescent="0.2">
      <c r="A70" s="4">
        <v>40316</v>
      </c>
      <c r="B70" s="5" t="s">
        <v>7</v>
      </c>
      <c r="C70" s="5" t="s">
        <v>14</v>
      </c>
      <c r="D70" s="6">
        <v>308.27675199977176</v>
      </c>
      <c r="E70" s="6">
        <v>4.4635294119999998</v>
      </c>
      <c r="F70" s="6">
        <v>1</v>
      </c>
      <c r="G70" s="6">
        <v>0</v>
      </c>
    </row>
    <row r="71" spans="1:7" x14ac:dyDescent="0.2">
      <c r="A71" s="4">
        <v>40323</v>
      </c>
      <c r="B71" s="5" t="s">
        <v>7</v>
      </c>
      <c r="C71" s="5" t="s">
        <v>14</v>
      </c>
      <c r="D71" s="6">
        <v>272.20570082094849</v>
      </c>
      <c r="E71" s="6">
        <v>5.0105882350000002</v>
      </c>
      <c r="F71" s="6">
        <v>0</v>
      </c>
      <c r="G71" s="6">
        <v>1</v>
      </c>
    </row>
    <row r="72" spans="1:7" x14ac:dyDescent="0.2">
      <c r="A72" s="4">
        <v>40330</v>
      </c>
      <c r="B72" s="5" t="s">
        <v>7</v>
      </c>
      <c r="C72" s="5" t="s">
        <v>14</v>
      </c>
      <c r="D72" s="6">
        <v>355.87124573559618</v>
      </c>
      <c r="E72" s="6">
        <v>4.8816666670000002</v>
      </c>
      <c r="F72" s="6">
        <v>0</v>
      </c>
      <c r="G72" s="6">
        <v>1</v>
      </c>
    </row>
    <row r="73" spans="1:7" x14ac:dyDescent="0.2">
      <c r="A73" s="4">
        <v>40337</v>
      </c>
      <c r="B73" s="5" t="s">
        <v>7</v>
      </c>
      <c r="C73" s="5" t="s">
        <v>14</v>
      </c>
      <c r="D73" s="6">
        <v>337.17576313998126</v>
      </c>
      <c r="E73" s="6">
        <v>4.8329411760000003</v>
      </c>
      <c r="F73" s="6">
        <v>0</v>
      </c>
      <c r="G73" s="6">
        <v>1</v>
      </c>
    </row>
    <row r="74" spans="1:7" x14ac:dyDescent="0.2">
      <c r="A74" s="4">
        <v>40344</v>
      </c>
      <c r="B74" s="5" t="s">
        <v>7</v>
      </c>
      <c r="C74" s="5" t="s">
        <v>14</v>
      </c>
      <c r="D74" s="6">
        <v>361.36155202758158</v>
      </c>
      <c r="E74" s="6">
        <v>5.2305555559999997</v>
      </c>
      <c r="F74" s="6">
        <v>1</v>
      </c>
      <c r="G74" s="6">
        <v>0</v>
      </c>
    </row>
    <row r="75" spans="1:7" x14ac:dyDescent="0.2">
      <c r="A75" s="4">
        <v>40351</v>
      </c>
      <c r="B75" s="5" t="s">
        <v>7</v>
      </c>
      <c r="C75" s="5" t="s">
        <v>14</v>
      </c>
      <c r="D75" s="6">
        <v>1041.2002563709802</v>
      </c>
      <c r="E75" s="6">
        <v>4.0835294119999999</v>
      </c>
      <c r="F75" s="6">
        <v>1</v>
      </c>
      <c r="G75" s="6">
        <v>1</v>
      </c>
    </row>
    <row r="76" spans="1:7" x14ac:dyDescent="0.2">
      <c r="A76" s="4">
        <v>40358</v>
      </c>
      <c r="B76" s="5" t="s">
        <v>7</v>
      </c>
      <c r="C76" s="5" t="s">
        <v>14</v>
      </c>
      <c r="D76" s="6">
        <v>753.38798724890694</v>
      </c>
      <c r="E76" s="6">
        <v>4.0835294119999999</v>
      </c>
      <c r="F76" s="6">
        <v>0</v>
      </c>
      <c r="G76" s="6">
        <v>1</v>
      </c>
    </row>
    <row r="77" spans="1:7" x14ac:dyDescent="0.2">
      <c r="A77" s="4">
        <v>40365</v>
      </c>
      <c r="B77" s="5" t="s">
        <v>7</v>
      </c>
      <c r="C77" s="5" t="s">
        <v>14</v>
      </c>
      <c r="D77" s="6">
        <v>192.07759771029299</v>
      </c>
      <c r="E77" s="6">
        <v>4.7470588239999998</v>
      </c>
      <c r="F77" s="6">
        <v>0</v>
      </c>
      <c r="G77" s="6">
        <v>1</v>
      </c>
    </row>
    <row r="78" spans="1:7" x14ac:dyDescent="0.2">
      <c r="A78" s="4">
        <v>40372</v>
      </c>
      <c r="B78" s="5" t="s">
        <v>7</v>
      </c>
      <c r="C78" s="5" t="s">
        <v>14</v>
      </c>
      <c r="D78" s="6">
        <v>390.64287641209955</v>
      </c>
      <c r="E78" s="6">
        <v>4.1479999999999997</v>
      </c>
      <c r="F78" s="6">
        <v>0</v>
      </c>
      <c r="G78" s="6">
        <v>1</v>
      </c>
    </row>
    <row r="79" spans="1:7" x14ac:dyDescent="0.2">
      <c r="A79" s="4">
        <v>40302</v>
      </c>
      <c r="B79" s="5" t="s">
        <v>7</v>
      </c>
      <c r="C79" s="5" t="s">
        <v>15</v>
      </c>
      <c r="D79" s="6">
        <v>256.29154906337163</v>
      </c>
      <c r="E79" s="6">
        <v>4.4990909090000004</v>
      </c>
      <c r="F79" s="6">
        <v>0</v>
      </c>
      <c r="G79" s="6">
        <v>0</v>
      </c>
    </row>
    <row r="80" spans="1:7" x14ac:dyDescent="0.2">
      <c r="A80" s="4">
        <v>40309</v>
      </c>
      <c r="B80" s="5" t="s">
        <v>7</v>
      </c>
      <c r="C80" s="5" t="s">
        <v>15</v>
      </c>
      <c r="D80" s="6">
        <v>184.67931669463792</v>
      </c>
      <c r="E80" s="6">
        <v>5.483333333</v>
      </c>
      <c r="F80" s="6">
        <v>0</v>
      </c>
      <c r="G80" s="6">
        <v>0</v>
      </c>
    </row>
    <row r="81" spans="1:7" x14ac:dyDescent="0.2">
      <c r="A81" s="4">
        <v>40316</v>
      </c>
      <c r="B81" s="5" t="s">
        <v>7</v>
      </c>
      <c r="C81" s="5" t="s">
        <v>15</v>
      </c>
      <c r="D81" s="6">
        <v>259.95286757158794</v>
      </c>
      <c r="E81" s="6">
        <v>4.2938461539999997</v>
      </c>
      <c r="F81" s="6">
        <v>0</v>
      </c>
      <c r="G81" s="6">
        <v>0</v>
      </c>
    </row>
    <row r="82" spans="1:7" x14ac:dyDescent="0.2">
      <c r="A82" s="4">
        <v>40323</v>
      </c>
      <c r="B82" s="5" t="s">
        <v>7</v>
      </c>
      <c r="C82" s="5" t="s">
        <v>15</v>
      </c>
      <c r="D82" s="6">
        <v>325.84191908072341</v>
      </c>
      <c r="E82" s="6">
        <v>4.0581818180000004</v>
      </c>
      <c r="F82" s="6">
        <v>0</v>
      </c>
      <c r="G82" s="6">
        <v>0</v>
      </c>
    </row>
    <row r="83" spans="1:7" x14ac:dyDescent="0.2">
      <c r="A83" s="4">
        <v>40330</v>
      </c>
      <c r="B83" s="5" t="s">
        <v>7</v>
      </c>
      <c r="C83" s="5" t="s">
        <v>15</v>
      </c>
      <c r="D83" s="6">
        <v>291.77268941607758</v>
      </c>
      <c r="E83" s="6">
        <v>4.0250000000000004</v>
      </c>
      <c r="F83" s="6">
        <v>0</v>
      </c>
      <c r="G83" s="6">
        <v>0</v>
      </c>
    </row>
    <row r="84" spans="1:7" x14ac:dyDescent="0.2">
      <c r="A84" s="4">
        <v>40337</v>
      </c>
      <c r="B84" s="5" t="s">
        <v>7</v>
      </c>
      <c r="C84" s="5" t="s">
        <v>15</v>
      </c>
      <c r="D84" s="6">
        <v>126.71894491627157</v>
      </c>
      <c r="E84" s="6">
        <v>6.2515384620000001</v>
      </c>
      <c r="F84" s="6">
        <v>0</v>
      </c>
      <c r="G84" s="6">
        <v>0</v>
      </c>
    </row>
    <row r="85" spans="1:7" x14ac:dyDescent="0.2">
      <c r="A85" s="4">
        <v>40344</v>
      </c>
      <c r="B85" s="5" t="s">
        <v>7</v>
      </c>
      <c r="C85" s="5" t="s">
        <v>15</v>
      </c>
      <c r="D85" s="6">
        <v>206.70153351002702</v>
      </c>
      <c r="E85" s="6">
        <v>5.671818182</v>
      </c>
      <c r="F85" s="6">
        <v>0</v>
      </c>
      <c r="G85" s="6">
        <v>0</v>
      </c>
    </row>
    <row r="86" spans="1:7" x14ac:dyDescent="0.2">
      <c r="A86" s="4">
        <v>40351</v>
      </c>
      <c r="B86" s="5" t="s">
        <v>7</v>
      </c>
      <c r="C86" s="5" t="s">
        <v>15</v>
      </c>
      <c r="D86" s="6">
        <v>201.98489226665259</v>
      </c>
      <c r="E86" s="6">
        <v>5.6669230769999999</v>
      </c>
      <c r="F86" s="6">
        <v>0</v>
      </c>
      <c r="G86" s="6">
        <v>0</v>
      </c>
    </row>
    <row r="87" spans="1:7" x14ac:dyDescent="0.2">
      <c r="A87" s="4">
        <v>40358</v>
      </c>
      <c r="B87" s="5" t="s">
        <v>7</v>
      </c>
      <c r="C87" s="5" t="s">
        <v>15</v>
      </c>
      <c r="D87" s="6">
        <v>303.19777569926305</v>
      </c>
      <c r="E87" s="6">
        <v>3.8515384620000002</v>
      </c>
      <c r="F87" s="6">
        <v>0</v>
      </c>
      <c r="G87" s="6">
        <v>0</v>
      </c>
    </row>
    <row r="88" spans="1:7" x14ac:dyDescent="0.2">
      <c r="A88" s="4">
        <v>40365</v>
      </c>
      <c r="B88" s="5" t="s">
        <v>7</v>
      </c>
      <c r="C88" s="5" t="s">
        <v>15</v>
      </c>
      <c r="D88" s="6">
        <v>342.45802828352049</v>
      </c>
      <c r="E88" s="6">
        <v>4.1381249999999996</v>
      </c>
      <c r="F88" s="6">
        <v>0</v>
      </c>
      <c r="G88" s="6">
        <v>0</v>
      </c>
    </row>
    <row r="89" spans="1:7" x14ac:dyDescent="0.2">
      <c r="A89" s="4">
        <v>40372</v>
      </c>
      <c r="B89" s="5" t="s">
        <v>7</v>
      </c>
      <c r="C89" s="5" t="s">
        <v>15</v>
      </c>
      <c r="D89" s="6">
        <v>189.92428664396911</v>
      </c>
      <c r="E89" s="6">
        <v>4.1381249999999996</v>
      </c>
      <c r="F89" s="6">
        <v>0</v>
      </c>
      <c r="G89" s="6">
        <v>0</v>
      </c>
    </row>
    <row r="90" spans="1:7" x14ac:dyDescent="0.2">
      <c r="A90" s="4">
        <v>40302</v>
      </c>
      <c r="B90" s="5" t="s">
        <v>7</v>
      </c>
      <c r="C90" s="5" t="s">
        <v>16</v>
      </c>
      <c r="D90" s="6">
        <v>192.14693620199762</v>
      </c>
      <c r="E90" s="6">
        <v>4.49</v>
      </c>
      <c r="F90" s="6">
        <v>0</v>
      </c>
      <c r="G90" s="6">
        <v>0</v>
      </c>
    </row>
    <row r="91" spans="1:7" x14ac:dyDescent="0.2">
      <c r="A91" s="4">
        <v>40309</v>
      </c>
      <c r="B91" s="5" t="s">
        <v>7</v>
      </c>
      <c r="C91" s="5" t="s">
        <v>16</v>
      </c>
      <c r="D91" s="6">
        <v>166.4431242436884</v>
      </c>
      <c r="E91" s="6">
        <v>4.49</v>
      </c>
      <c r="F91" s="6">
        <v>0</v>
      </c>
      <c r="G91" s="6">
        <v>0</v>
      </c>
    </row>
    <row r="92" spans="1:7" x14ac:dyDescent="0.2">
      <c r="A92" s="4">
        <v>40316</v>
      </c>
      <c r="B92" s="5" t="s">
        <v>7</v>
      </c>
      <c r="C92" s="5" t="s">
        <v>16</v>
      </c>
      <c r="D92" s="6">
        <v>235.78191117171292</v>
      </c>
      <c r="E92" s="6">
        <v>4.1630769230000002</v>
      </c>
      <c r="F92" s="6">
        <v>0</v>
      </c>
      <c r="G92" s="6">
        <v>0</v>
      </c>
    </row>
    <row r="93" spans="1:7" x14ac:dyDescent="0.2">
      <c r="A93" s="4">
        <v>40323</v>
      </c>
      <c r="B93" s="5" t="s">
        <v>7</v>
      </c>
      <c r="C93" s="5" t="s">
        <v>16</v>
      </c>
      <c r="D93" s="6">
        <v>284.67501459199542</v>
      </c>
      <c r="E93" s="6">
        <v>4.0578571429999997</v>
      </c>
      <c r="F93" s="6">
        <v>0</v>
      </c>
      <c r="G93" s="6">
        <v>0</v>
      </c>
    </row>
    <row r="94" spans="1:7" x14ac:dyDescent="0.2">
      <c r="A94" s="4">
        <v>40330</v>
      </c>
      <c r="B94" s="5" t="s">
        <v>7</v>
      </c>
      <c r="C94" s="5" t="s">
        <v>16</v>
      </c>
      <c r="D94" s="6">
        <v>214.07504868302217</v>
      </c>
      <c r="E94" s="6">
        <v>3.9666666670000001</v>
      </c>
      <c r="F94" s="6">
        <v>0</v>
      </c>
      <c r="G94" s="6">
        <v>0</v>
      </c>
    </row>
    <row r="95" spans="1:7" x14ac:dyDescent="0.2">
      <c r="A95" s="4">
        <v>40337</v>
      </c>
      <c r="B95" s="5" t="s">
        <v>7</v>
      </c>
      <c r="C95" s="5" t="s">
        <v>16</v>
      </c>
      <c r="D95" s="6">
        <v>183.77263114909792</v>
      </c>
      <c r="E95" s="6">
        <v>5.443846154</v>
      </c>
      <c r="F95" s="6">
        <v>0</v>
      </c>
      <c r="G95" s="6">
        <v>0</v>
      </c>
    </row>
    <row r="96" spans="1:7" x14ac:dyDescent="0.2">
      <c r="A96" s="4">
        <v>40344</v>
      </c>
      <c r="B96" s="5" t="s">
        <v>7</v>
      </c>
      <c r="C96" s="5" t="s">
        <v>16</v>
      </c>
      <c r="D96" s="6">
        <v>289.28642125223553</v>
      </c>
      <c r="E96" s="6">
        <v>4.29</v>
      </c>
      <c r="F96" s="6">
        <v>0</v>
      </c>
      <c r="G96" s="6">
        <v>0</v>
      </c>
    </row>
    <row r="97" spans="1:7" x14ac:dyDescent="0.2">
      <c r="A97" s="4">
        <v>40351</v>
      </c>
      <c r="B97" s="5" t="s">
        <v>7</v>
      </c>
      <c r="C97" s="5" t="s">
        <v>16</v>
      </c>
      <c r="D97" s="6">
        <v>397.14858141361776</v>
      </c>
      <c r="E97" s="6">
        <v>4.2962499999999997</v>
      </c>
      <c r="F97" s="6">
        <v>1</v>
      </c>
      <c r="G97" s="6">
        <v>0</v>
      </c>
    </row>
    <row r="98" spans="1:7" x14ac:dyDescent="0.2">
      <c r="A98" s="4">
        <v>40358</v>
      </c>
      <c r="B98" s="5" t="s">
        <v>7</v>
      </c>
      <c r="C98" s="5" t="s">
        <v>16</v>
      </c>
      <c r="D98" s="6">
        <v>300.04673067328798</v>
      </c>
      <c r="E98" s="6">
        <v>4.403333333</v>
      </c>
      <c r="F98" s="6">
        <v>0</v>
      </c>
      <c r="G98" s="6">
        <v>1</v>
      </c>
    </row>
    <row r="99" spans="1:7" x14ac:dyDescent="0.2">
      <c r="A99" s="4">
        <v>40365</v>
      </c>
      <c r="B99" s="5" t="s">
        <v>7</v>
      </c>
      <c r="C99" s="5" t="s">
        <v>16</v>
      </c>
      <c r="D99" s="6">
        <v>256.18438620920188</v>
      </c>
      <c r="E99" s="6">
        <v>3.8813333330000002</v>
      </c>
      <c r="F99" s="6">
        <v>0</v>
      </c>
      <c r="G99" s="6">
        <v>1</v>
      </c>
    </row>
    <row r="100" spans="1:7" x14ac:dyDescent="0.2">
      <c r="A100" s="4">
        <v>40372</v>
      </c>
      <c r="B100" s="5" t="s">
        <v>7</v>
      </c>
      <c r="C100" s="5" t="s">
        <v>16</v>
      </c>
      <c r="D100" s="6">
        <v>318.5782889727414</v>
      </c>
      <c r="E100" s="6">
        <v>4.1381249999999996</v>
      </c>
      <c r="F100" s="6">
        <v>0</v>
      </c>
      <c r="G100" s="6">
        <v>1</v>
      </c>
    </row>
    <row r="101" spans="1:7" x14ac:dyDescent="0.2">
      <c r="A101" s="4">
        <v>40302</v>
      </c>
      <c r="B101" s="5" t="s">
        <v>7</v>
      </c>
      <c r="C101" s="5" t="s">
        <v>17</v>
      </c>
      <c r="D101" s="6">
        <v>281.76515409737482</v>
      </c>
      <c r="E101" s="6">
        <v>4.0627272730000001</v>
      </c>
      <c r="F101" s="6">
        <v>0</v>
      </c>
      <c r="G101" s="6">
        <v>0</v>
      </c>
    </row>
    <row r="102" spans="1:7" x14ac:dyDescent="0.2">
      <c r="A102" s="4">
        <v>40309</v>
      </c>
      <c r="B102" s="5" t="s">
        <v>7</v>
      </c>
      <c r="C102" s="5" t="s">
        <v>17</v>
      </c>
      <c r="D102" s="6">
        <v>348.46674668822629</v>
      </c>
      <c r="E102" s="6">
        <v>3.8515384620000002</v>
      </c>
      <c r="F102" s="6">
        <v>1</v>
      </c>
      <c r="G102" s="6">
        <v>0</v>
      </c>
    </row>
    <row r="103" spans="1:7" x14ac:dyDescent="0.2">
      <c r="A103" s="4">
        <v>40316</v>
      </c>
      <c r="B103" s="5" t="s">
        <v>7</v>
      </c>
      <c r="C103" s="5" t="s">
        <v>17</v>
      </c>
      <c r="D103" s="6">
        <v>378.71914793843308</v>
      </c>
      <c r="E103" s="6">
        <v>3.5935714289999998</v>
      </c>
      <c r="F103" s="6">
        <v>0</v>
      </c>
      <c r="G103" s="6">
        <v>1</v>
      </c>
    </row>
    <row r="104" spans="1:7" x14ac:dyDescent="0.2">
      <c r="A104" s="4">
        <v>40323</v>
      </c>
      <c r="B104" s="5" t="s">
        <v>7</v>
      </c>
      <c r="C104" s="5" t="s">
        <v>17</v>
      </c>
      <c r="D104" s="6">
        <v>360.30415645289946</v>
      </c>
      <c r="E104" s="6">
        <v>4.6431250000000004</v>
      </c>
      <c r="F104" s="6">
        <v>0</v>
      </c>
      <c r="G104" s="6">
        <v>1</v>
      </c>
    </row>
    <row r="105" spans="1:7" x14ac:dyDescent="0.2">
      <c r="A105" s="4">
        <v>40330</v>
      </c>
      <c r="B105" s="5" t="s">
        <v>7</v>
      </c>
      <c r="C105" s="5" t="s">
        <v>17</v>
      </c>
      <c r="D105" s="6">
        <v>342.76335527262108</v>
      </c>
      <c r="E105" s="6">
        <v>4.7733333330000001</v>
      </c>
      <c r="F105" s="6">
        <v>0</v>
      </c>
      <c r="G105" s="6">
        <v>1</v>
      </c>
    </row>
    <row r="106" spans="1:7" x14ac:dyDescent="0.2">
      <c r="A106" s="4">
        <v>40337</v>
      </c>
      <c r="B106" s="5" t="s">
        <v>7</v>
      </c>
      <c r="C106" s="5" t="s">
        <v>17</v>
      </c>
      <c r="D106" s="6">
        <v>360.59464988979607</v>
      </c>
      <c r="E106" s="6">
        <v>5.4542857140000001</v>
      </c>
      <c r="F106" s="6">
        <v>0</v>
      </c>
      <c r="G106" s="6">
        <v>0</v>
      </c>
    </row>
    <row r="107" spans="1:7" x14ac:dyDescent="0.2">
      <c r="A107" s="4">
        <v>40344</v>
      </c>
      <c r="B107" s="5" t="s">
        <v>7</v>
      </c>
      <c r="C107" s="5" t="s">
        <v>17</v>
      </c>
      <c r="D107" s="6">
        <v>283.6937634993709</v>
      </c>
      <c r="E107" s="6">
        <v>4.483333333</v>
      </c>
      <c r="F107" s="6">
        <v>0</v>
      </c>
      <c r="G107" s="6">
        <v>0</v>
      </c>
    </row>
    <row r="108" spans="1:7" x14ac:dyDescent="0.2">
      <c r="A108" s="4">
        <v>40351</v>
      </c>
      <c r="B108" s="5" t="s">
        <v>7</v>
      </c>
      <c r="C108" s="5" t="s">
        <v>17</v>
      </c>
      <c r="D108" s="6">
        <v>248.0364410567509</v>
      </c>
      <c r="E108" s="6">
        <v>4.7592307690000002</v>
      </c>
      <c r="F108" s="6">
        <v>0</v>
      </c>
      <c r="G108" s="6">
        <v>0</v>
      </c>
    </row>
    <row r="109" spans="1:7" x14ac:dyDescent="0.2">
      <c r="A109" s="4">
        <v>40358</v>
      </c>
      <c r="B109" s="5" t="s">
        <v>7</v>
      </c>
      <c r="C109" s="5" t="s">
        <v>17</v>
      </c>
      <c r="D109" s="6">
        <v>378.96757551248282</v>
      </c>
      <c r="E109" s="6">
        <v>3.7685714290000001</v>
      </c>
      <c r="F109" s="6">
        <v>1</v>
      </c>
      <c r="G109" s="6">
        <v>0</v>
      </c>
    </row>
    <row r="110" spans="1:7" x14ac:dyDescent="0.2">
      <c r="A110" s="4">
        <v>40365</v>
      </c>
      <c r="B110" s="5" t="s">
        <v>7</v>
      </c>
      <c r="C110" s="5" t="s">
        <v>17</v>
      </c>
      <c r="D110" s="6">
        <v>270.20687266746779</v>
      </c>
      <c r="E110" s="6">
        <v>4.9506249999999996</v>
      </c>
      <c r="F110" s="6">
        <v>0</v>
      </c>
      <c r="G110" s="6">
        <v>1</v>
      </c>
    </row>
    <row r="111" spans="1:7" x14ac:dyDescent="0.2">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E4B-73BE-964B-A7A5-26D8B40A0C6C}">
  <sheetPr codeName="XLSTAT_20231112_152509_1">
    <tabColor rgb="FF007800"/>
  </sheetPr>
  <dimension ref="B1:M251"/>
  <sheetViews>
    <sheetView zoomScaleNormal="100" workbookViewId="0">
      <selection activeCell="N67" sqref="N67"/>
    </sheetView>
  </sheetViews>
  <sheetFormatPr baseColWidth="10" defaultRowHeight="15" x14ac:dyDescent="0.2"/>
  <cols>
    <col min="1" max="1" width="5.83203125" customWidth="1"/>
    <col min="4" max="4" width="11.6640625" bestFit="1" customWidth="1"/>
  </cols>
  <sheetData>
    <row r="1" spans="2:9" x14ac:dyDescent="0.2">
      <c r="B1" t="s">
        <v>211</v>
      </c>
    </row>
    <row r="2" spans="2:9" x14ac:dyDescent="0.2">
      <c r="B2" t="s">
        <v>199</v>
      </c>
    </row>
    <row r="3" spans="2:9" x14ac:dyDescent="0.2">
      <c r="B3" t="s">
        <v>200</v>
      </c>
    </row>
    <row r="4" spans="2:9" x14ac:dyDescent="0.2">
      <c r="B4" t="s">
        <v>34</v>
      </c>
    </row>
    <row r="5" spans="2:9" x14ac:dyDescent="0.2">
      <c r="B5" t="s">
        <v>35</v>
      </c>
    </row>
    <row r="6" spans="2:9" ht="38" customHeight="1" x14ac:dyDescent="0.2"/>
    <row r="7" spans="2:9" ht="21" customHeight="1" x14ac:dyDescent="0.2">
      <c r="B7" s="41"/>
    </row>
    <row r="10" spans="2:9" x14ac:dyDescent="0.2">
      <c r="B10" t="s">
        <v>36</v>
      </c>
    </row>
    <row r="11" spans="2:9" ht="16" thickBot="1" x14ac:dyDescent="0.25"/>
    <row r="12" spans="2:9" ht="30" customHeight="1" x14ac:dyDescent="0.2">
      <c r="B12" s="12" t="s">
        <v>37</v>
      </c>
      <c r="C12" s="13" t="s">
        <v>38</v>
      </c>
      <c r="D12" s="13" t="s">
        <v>39</v>
      </c>
      <c r="E12" s="13" t="s">
        <v>40</v>
      </c>
      <c r="F12" s="13" t="s">
        <v>41</v>
      </c>
      <c r="G12" s="13" t="s">
        <v>42</v>
      </c>
      <c r="H12" s="13" t="s">
        <v>43</v>
      </c>
      <c r="I12" s="13" t="s">
        <v>44</v>
      </c>
    </row>
    <row r="13" spans="2:9" x14ac:dyDescent="0.2">
      <c r="B13" s="14" t="s">
        <v>3</v>
      </c>
      <c r="C13" s="16">
        <v>110</v>
      </c>
      <c r="D13" s="16">
        <v>0</v>
      </c>
      <c r="E13" s="16">
        <v>110</v>
      </c>
      <c r="F13" s="18">
        <v>100.09976082913568</v>
      </c>
      <c r="G13" s="18">
        <v>1041.2002563709802</v>
      </c>
      <c r="H13" s="18">
        <v>302.39008210730253</v>
      </c>
      <c r="I13" s="18">
        <v>125.99848766403534</v>
      </c>
    </row>
    <row r="14" spans="2:9" x14ac:dyDescent="0.2">
      <c r="B14" s="11" t="s">
        <v>4</v>
      </c>
      <c r="C14" s="5">
        <v>110</v>
      </c>
      <c r="D14" s="5">
        <v>0</v>
      </c>
      <c r="E14" s="5">
        <v>110</v>
      </c>
      <c r="F14" s="19">
        <v>3.1986666669999999</v>
      </c>
      <c r="G14" s="19">
        <v>6.2515384620000001</v>
      </c>
      <c r="H14" s="19">
        <v>4.4036885261090939</v>
      </c>
      <c r="I14" s="19">
        <v>0.53298649790233343</v>
      </c>
    </row>
    <row r="15" spans="2:9" x14ac:dyDescent="0.2">
      <c r="B15" s="11" t="s">
        <v>5</v>
      </c>
      <c r="C15" s="5">
        <v>110</v>
      </c>
      <c r="D15" s="5">
        <v>0</v>
      </c>
      <c r="E15" s="5">
        <v>110</v>
      </c>
      <c r="F15" s="19">
        <v>0</v>
      </c>
      <c r="G15" s="19">
        <v>1</v>
      </c>
      <c r="H15" s="19">
        <v>0.14545454545454548</v>
      </c>
      <c r="I15" s="19">
        <v>0.35417208372118514</v>
      </c>
    </row>
    <row r="16" spans="2:9" ht="16" thickBot="1" x14ac:dyDescent="0.25">
      <c r="B16" s="15" t="s">
        <v>6</v>
      </c>
      <c r="C16" s="17">
        <v>110</v>
      </c>
      <c r="D16" s="17">
        <v>0</v>
      </c>
      <c r="E16" s="17">
        <v>110</v>
      </c>
      <c r="F16" s="20">
        <v>0</v>
      </c>
      <c r="G16" s="20">
        <v>1</v>
      </c>
      <c r="H16" s="20">
        <v>0.33636363636363625</v>
      </c>
      <c r="I16" s="20">
        <v>0.47462728452546138</v>
      </c>
    </row>
    <row r="19" spans="2:6" x14ac:dyDescent="0.2">
      <c r="B19" s="10" t="s">
        <v>45</v>
      </c>
    </row>
    <row r="20" spans="2:6" ht="16" thickBot="1" x14ac:dyDescent="0.25"/>
    <row r="21" spans="2:6" ht="32" x14ac:dyDescent="0.2">
      <c r="B21" s="12"/>
      <c r="C21" s="13" t="s">
        <v>4</v>
      </c>
      <c r="D21" s="13" t="s">
        <v>5</v>
      </c>
      <c r="E21" s="13" t="s">
        <v>6</v>
      </c>
      <c r="F21" s="21" t="s">
        <v>3</v>
      </c>
    </row>
    <row r="22" spans="2:6" x14ac:dyDescent="0.2">
      <c r="B22" s="22" t="s">
        <v>4</v>
      </c>
      <c r="C22" s="28">
        <v>1</v>
      </c>
      <c r="D22" s="24">
        <v>-9.3824881112363395E-2</v>
      </c>
      <c r="E22" s="24">
        <v>-5.8149509630056564E-2</v>
      </c>
      <c r="F22" s="25">
        <v>-0.37971579516964959</v>
      </c>
    </row>
    <row r="23" spans="2:6" x14ac:dyDescent="0.2">
      <c r="B23" s="11" t="s">
        <v>5</v>
      </c>
      <c r="C23" s="19">
        <v>-9.3824881112363395E-2</v>
      </c>
      <c r="D23" s="29">
        <v>1</v>
      </c>
      <c r="E23" s="19">
        <v>-2.0838338101883194E-2</v>
      </c>
      <c r="F23" s="26">
        <v>0.3908125630389277</v>
      </c>
    </row>
    <row r="24" spans="2:6" x14ac:dyDescent="0.2">
      <c r="B24" s="11" t="s">
        <v>6</v>
      </c>
      <c r="C24" s="19">
        <v>-5.8149509630056564E-2</v>
      </c>
      <c r="D24" s="19">
        <v>-2.0838338101883194E-2</v>
      </c>
      <c r="E24" s="29">
        <v>1</v>
      </c>
      <c r="F24" s="26">
        <v>0.3482158769694596</v>
      </c>
    </row>
    <row r="25" spans="2:6" ht="16" thickBot="1" x14ac:dyDescent="0.25">
      <c r="B25" s="23" t="s">
        <v>3</v>
      </c>
      <c r="C25" s="27">
        <v>-0.37971579516964959</v>
      </c>
      <c r="D25" s="27">
        <v>0.3908125630389277</v>
      </c>
      <c r="E25" s="27">
        <v>0.3482158769694596</v>
      </c>
      <c r="F25" s="30">
        <v>1</v>
      </c>
    </row>
    <row r="28" spans="2:6" x14ac:dyDescent="0.2">
      <c r="B28" s="10" t="s">
        <v>201</v>
      </c>
    </row>
    <row r="30" spans="2:6" x14ac:dyDescent="0.2">
      <c r="B30" t="s">
        <v>202</v>
      </c>
    </row>
    <row r="31" spans="2:6" ht="16" thickBot="1" x14ac:dyDescent="0.25"/>
    <row r="32" spans="2:6" x14ac:dyDescent="0.2">
      <c r="B32" s="31" t="s">
        <v>38</v>
      </c>
      <c r="C32" s="32">
        <v>110</v>
      </c>
    </row>
    <row r="33" spans="2:3" x14ac:dyDescent="0.2">
      <c r="B33" s="11" t="s">
        <v>46</v>
      </c>
      <c r="C33" s="5">
        <v>110</v>
      </c>
    </row>
    <row r="34" spans="2:3" x14ac:dyDescent="0.2">
      <c r="B34" s="11" t="s">
        <v>47</v>
      </c>
      <c r="C34" s="5">
        <v>106</v>
      </c>
    </row>
    <row r="35" spans="2:3" x14ac:dyDescent="0.2">
      <c r="B35" s="11" t="s">
        <v>48</v>
      </c>
      <c r="C35" s="19">
        <v>0.38452169588945062</v>
      </c>
    </row>
    <row r="36" spans="2:3" x14ac:dyDescent="0.2">
      <c r="B36" s="11" t="s">
        <v>49</v>
      </c>
      <c r="C36" s="19">
        <v>0.36710249860330302</v>
      </c>
    </row>
    <row r="37" spans="2:3" x14ac:dyDescent="0.2">
      <c r="B37" s="11" t="s">
        <v>50</v>
      </c>
      <c r="C37" s="19">
        <v>10047.639530900866</v>
      </c>
    </row>
    <row r="38" spans="2:3" x14ac:dyDescent="0.2">
      <c r="B38" s="11" t="s">
        <v>51</v>
      </c>
      <c r="C38" s="19">
        <v>100.23791463763034</v>
      </c>
    </row>
    <row r="39" spans="2:3" x14ac:dyDescent="0.2">
      <c r="B39" s="11" t="s">
        <v>52</v>
      </c>
      <c r="C39" s="19">
        <v>20.330612466225247</v>
      </c>
    </row>
    <row r="40" spans="2:3" x14ac:dyDescent="0.2">
      <c r="B40" s="11" t="s">
        <v>53</v>
      </c>
      <c r="C40" s="19">
        <v>1.2784051498883315</v>
      </c>
    </row>
    <row r="41" spans="2:3" x14ac:dyDescent="0.2">
      <c r="B41" s="11" t="s">
        <v>54</v>
      </c>
      <c r="C41" s="19">
        <v>4</v>
      </c>
    </row>
    <row r="42" spans="2:3" x14ac:dyDescent="0.2">
      <c r="B42" s="11" t="s">
        <v>55</v>
      </c>
      <c r="C42" s="19">
        <v>1017.5856915840101</v>
      </c>
    </row>
    <row r="43" spans="2:3" x14ac:dyDescent="0.2">
      <c r="B43" s="11" t="s">
        <v>56</v>
      </c>
      <c r="C43" s="19">
        <v>1017.9666439649625</v>
      </c>
    </row>
    <row r="44" spans="2:3" x14ac:dyDescent="0.2">
      <c r="B44" s="11" t="s">
        <v>57</v>
      </c>
      <c r="C44" s="19">
        <v>1028.3876130471797</v>
      </c>
    </row>
    <row r="45" spans="2:3" ht="16" thickBot="1" x14ac:dyDescent="0.25">
      <c r="B45" s="15" t="s">
        <v>58</v>
      </c>
      <c r="C45" s="20">
        <v>0.6619294968736098</v>
      </c>
    </row>
    <row r="48" spans="2:3" x14ac:dyDescent="0.2">
      <c r="B48" t="s">
        <v>203</v>
      </c>
    </row>
    <row r="49" spans="2:9" ht="16" thickBot="1" x14ac:dyDescent="0.25"/>
    <row r="50" spans="2:9" ht="30" customHeight="1" x14ac:dyDescent="0.2">
      <c r="B50" s="12" t="s">
        <v>59</v>
      </c>
      <c r="C50" s="13" t="s">
        <v>47</v>
      </c>
      <c r="D50" s="13" t="s">
        <v>60</v>
      </c>
      <c r="E50" s="13" t="s">
        <v>61</v>
      </c>
      <c r="F50" s="13" t="s">
        <v>62</v>
      </c>
      <c r="G50" s="13" t="s">
        <v>63</v>
      </c>
      <c r="H50" s="13" t="s">
        <v>64</v>
      </c>
    </row>
    <row r="51" spans="2:9" x14ac:dyDescent="0.2">
      <c r="B51" s="22" t="s">
        <v>65</v>
      </c>
      <c r="C51" s="24">
        <v>3</v>
      </c>
      <c r="D51" s="24">
        <v>665392.66912953136</v>
      </c>
      <c r="E51" s="24">
        <v>221797.55637651045</v>
      </c>
      <c r="F51" s="24">
        <v>22.074593310636434</v>
      </c>
      <c r="G51" s="33">
        <v>3.504963070796091E-11</v>
      </c>
      <c r="H51" s="36" t="s">
        <v>68</v>
      </c>
    </row>
    <row r="52" spans="2:9" x14ac:dyDescent="0.2">
      <c r="B52" s="11" t="s">
        <v>66</v>
      </c>
      <c r="C52" s="19">
        <v>106</v>
      </c>
      <c r="D52" s="19">
        <v>1065049.7902754918</v>
      </c>
      <c r="E52" s="19">
        <v>10047.639530900866</v>
      </c>
      <c r="F52" s="19"/>
      <c r="G52" s="34"/>
      <c r="H52" s="37" t="s">
        <v>69</v>
      </c>
    </row>
    <row r="53" spans="2:9" ht="16" thickBot="1" x14ac:dyDescent="0.25">
      <c r="B53" s="15" t="s">
        <v>67</v>
      </c>
      <c r="C53" s="20">
        <v>109</v>
      </c>
      <c r="D53" s="20">
        <v>1730442.4594050231</v>
      </c>
      <c r="E53" s="20"/>
      <c r="F53" s="20"/>
      <c r="G53" s="35"/>
      <c r="H53" s="38" t="s">
        <v>69</v>
      </c>
    </row>
    <row r="54" spans="2:9" x14ac:dyDescent="0.2">
      <c r="B54" s="39" t="s">
        <v>70</v>
      </c>
    </row>
    <row r="55" spans="2:9" x14ac:dyDescent="0.2">
      <c r="B55" s="39" t="s">
        <v>71</v>
      </c>
    </row>
    <row r="58" spans="2:9" x14ac:dyDescent="0.2">
      <c r="B58" t="s">
        <v>204</v>
      </c>
    </row>
    <row r="59" spans="2:9" ht="16" thickBot="1" x14ac:dyDescent="0.25"/>
    <row r="60" spans="2:9" ht="30" customHeight="1" x14ac:dyDescent="0.2">
      <c r="B60" s="12" t="s">
        <v>59</v>
      </c>
      <c r="C60" s="13" t="s">
        <v>72</v>
      </c>
      <c r="D60" s="13" t="s">
        <v>73</v>
      </c>
      <c r="E60" s="13" t="s">
        <v>74</v>
      </c>
      <c r="F60" s="13" t="s">
        <v>75</v>
      </c>
      <c r="G60" s="13" t="s">
        <v>76</v>
      </c>
      <c r="H60" s="13" t="s">
        <v>77</v>
      </c>
      <c r="I60" s="13" t="s">
        <v>64</v>
      </c>
    </row>
    <row r="61" spans="2:9" x14ac:dyDescent="0.2">
      <c r="B61" s="22" t="s">
        <v>78</v>
      </c>
      <c r="C61" s="24">
        <v>592.3262655252089</v>
      </c>
      <c r="D61" s="24">
        <v>81.564378765962502</v>
      </c>
      <c r="E61" s="24">
        <v>7.262070458782083</v>
      </c>
      <c r="F61" s="33">
        <v>6.6829777599016835E-11</v>
      </c>
      <c r="G61" s="24">
        <v>430.61695152621053</v>
      </c>
      <c r="H61" s="24">
        <v>754.03557952420726</v>
      </c>
      <c r="I61" s="36" t="s">
        <v>68</v>
      </c>
    </row>
    <row r="62" spans="2:9" x14ac:dyDescent="0.2">
      <c r="B62" s="11" t="s">
        <v>4</v>
      </c>
      <c r="C62" s="19">
        <v>-76.987146519573429</v>
      </c>
      <c r="D62" s="19">
        <v>18.126577768768016</v>
      </c>
      <c r="E62" s="19">
        <v>-4.2471969889551806</v>
      </c>
      <c r="F62" s="34">
        <v>4.6615661556392851E-5</v>
      </c>
      <c r="G62" s="19">
        <v>-112.92484996911162</v>
      </c>
      <c r="H62" s="19">
        <v>-41.049443070035238</v>
      </c>
      <c r="I62" s="37" t="s">
        <v>68</v>
      </c>
    </row>
    <row r="63" spans="2:9" x14ac:dyDescent="0.2">
      <c r="B63" s="11" t="s">
        <v>5</v>
      </c>
      <c r="C63" s="19">
        <v>130.66110008862748</v>
      </c>
      <c r="D63" s="19">
        <v>27.238081474097825</v>
      </c>
      <c r="E63" s="19">
        <v>4.7970008538552991</v>
      </c>
      <c r="F63" s="34">
        <v>5.2925262523650929E-6</v>
      </c>
      <c r="G63" s="19">
        <v>76.658954342336528</v>
      </c>
      <c r="H63" s="19">
        <v>184.66324583491843</v>
      </c>
      <c r="I63" s="37" t="s">
        <v>68</v>
      </c>
    </row>
    <row r="64" spans="2:9" ht="16" thickBot="1" x14ac:dyDescent="0.25">
      <c r="B64" s="15" t="s">
        <v>6</v>
      </c>
      <c r="C64" s="20">
        <v>89.44480375908168</v>
      </c>
      <c r="D64" s="20">
        <v>20.269993281317976</v>
      </c>
      <c r="E64" s="20">
        <v>4.4126706169912397</v>
      </c>
      <c r="F64" s="35">
        <v>2.4628862193898371E-5</v>
      </c>
      <c r="G64" s="20">
        <v>49.257570583536321</v>
      </c>
      <c r="H64" s="20">
        <v>129.63203693462702</v>
      </c>
      <c r="I64" s="38" t="s">
        <v>68</v>
      </c>
    </row>
    <row r="65" spans="2:9" x14ac:dyDescent="0.2">
      <c r="B65" s="39" t="s">
        <v>71</v>
      </c>
    </row>
    <row r="68" spans="2:9" x14ac:dyDescent="0.2">
      <c r="B68" t="s">
        <v>205</v>
      </c>
    </row>
    <row r="70" spans="2:9" x14ac:dyDescent="0.2">
      <c r="B70" t="s">
        <v>206</v>
      </c>
    </row>
    <row r="73" spans="2:9" x14ac:dyDescent="0.2">
      <c r="B73" t="s">
        <v>207</v>
      </c>
    </row>
    <row r="74" spans="2:9" ht="16" thickBot="1" x14ac:dyDescent="0.25"/>
    <row r="75" spans="2:9" ht="30" customHeight="1" x14ac:dyDescent="0.2">
      <c r="B75" s="12" t="s">
        <v>59</v>
      </c>
      <c r="C75" s="13" t="s">
        <v>72</v>
      </c>
      <c r="D75" s="13" t="s">
        <v>73</v>
      </c>
      <c r="E75" s="13" t="s">
        <v>74</v>
      </c>
      <c r="F75" s="13" t="s">
        <v>75</v>
      </c>
      <c r="G75" s="13" t="s">
        <v>76</v>
      </c>
      <c r="H75" s="13" t="s">
        <v>77</v>
      </c>
      <c r="I75" s="13" t="s">
        <v>64</v>
      </c>
    </row>
    <row r="76" spans="2:9" x14ac:dyDescent="0.2">
      <c r="B76" s="22" t="s">
        <v>4</v>
      </c>
      <c r="C76" s="24">
        <v>-0.32566350888569939</v>
      </c>
      <c r="D76" s="24">
        <v>7.6677279093149225E-2</v>
      </c>
      <c r="E76" s="24">
        <v>-4.2471969889551806</v>
      </c>
      <c r="F76" s="33">
        <v>4.6615661556392851E-5</v>
      </c>
      <c r="G76" s="24">
        <v>-0.47768367245540327</v>
      </c>
      <c r="H76" s="24">
        <v>-0.17364334531599551</v>
      </c>
      <c r="I76" s="36" t="s">
        <v>68</v>
      </c>
    </row>
    <row r="77" spans="2:9" x14ac:dyDescent="0.2">
      <c r="B77" s="11" t="s">
        <v>5</v>
      </c>
      <c r="C77" s="19">
        <v>0.36727832958665396</v>
      </c>
      <c r="D77" s="19">
        <v>7.6564157642681305E-2</v>
      </c>
      <c r="E77" s="19">
        <v>4.7970008538552991</v>
      </c>
      <c r="F77" s="34">
        <v>5.2925262523650929E-6</v>
      </c>
      <c r="G77" s="19">
        <v>0.21548244029489472</v>
      </c>
      <c r="H77" s="19">
        <v>0.51907421887841321</v>
      </c>
      <c r="I77" s="37" t="s">
        <v>68</v>
      </c>
    </row>
    <row r="78" spans="2:9" ht="16" thickBot="1" x14ac:dyDescent="0.25">
      <c r="B78" s="15" t="s">
        <v>6</v>
      </c>
      <c r="C78" s="20">
        <v>0.33693217363277417</v>
      </c>
      <c r="D78" s="20">
        <v>7.6355613839700076E-2</v>
      </c>
      <c r="E78" s="20">
        <v>4.4126706169912397</v>
      </c>
      <c r="F78" s="35">
        <v>2.4628862193898371E-5</v>
      </c>
      <c r="G78" s="20">
        <v>0.18554974271376368</v>
      </c>
      <c r="H78" s="20">
        <v>0.48831460455178466</v>
      </c>
      <c r="I78" s="38" t="s">
        <v>68</v>
      </c>
    </row>
    <row r="79" spans="2:9" x14ac:dyDescent="0.2">
      <c r="B79" s="39" t="s">
        <v>71</v>
      </c>
    </row>
    <row r="98" spans="2:13" x14ac:dyDescent="0.2">
      <c r="F98" t="s">
        <v>79</v>
      </c>
    </row>
    <row r="101" spans="2:13" x14ac:dyDescent="0.2">
      <c r="B101" t="s">
        <v>208</v>
      </c>
    </row>
    <row r="102" spans="2:13" ht="16" thickBot="1" x14ac:dyDescent="0.25"/>
    <row r="103" spans="2:13" ht="64" x14ac:dyDescent="0.2">
      <c r="B103" s="12" t="s">
        <v>80</v>
      </c>
      <c r="C103" s="13" t="s">
        <v>81</v>
      </c>
      <c r="D103" s="13" t="s">
        <v>3</v>
      </c>
      <c r="E103" s="13" t="s">
        <v>210</v>
      </c>
      <c r="F103" s="13" t="s">
        <v>191</v>
      </c>
      <c r="G103" s="13" t="s">
        <v>192</v>
      </c>
      <c r="H103" s="13" t="s">
        <v>193</v>
      </c>
      <c r="I103" s="13" t="s">
        <v>194</v>
      </c>
      <c r="J103" s="13" t="s">
        <v>195</v>
      </c>
      <c r="K103" s="13" t="s">
        <v>196</v>
      </c>
      <c r="L103" s="13" t="s">
        <v>197</v>
      </c>
      <c r="M103" s="13" t="s">
        <v>198</v>
      </c>
    </row>
    <row r="104" spans="2:13" x14ac:dyDescent="0.2">
      <c r="B104" s="22" t="s">
        <v>82</v>
      </c>
      <c r="C104" s="40">
        <v>1</v>
      </c>
      <c r="D104" s="24">
        <v>270.74889999212297</v>
      </c>
      <c r="E104" s="24">
        <v>262.05140695623891</v>
      </c>
      <c r="F104" s="24">
        <v>8.6974930358840652</v>
      </c>
      <c r="G104" s="24">
        <v>8.6768495407414797E-2</v>
      </c>
      <c r="H104" s="24">
        <v>12.745704692589777</v>
      </c>
      <c r="I104" s="24">
        <v>236.78180773343919</v>
      </c>
      <c r="J104" s="24">
        <v>287.32100617903859</v>
      </c>
      <c r="K104" s="24">
        <v>101.04500244451266</v>
      </c>
      <c r="L104" s="24">
        <v>61.71986179466353</v>
      </c>
      <c r="M104" s="24">
        <v>462.38295211781428</v>
      </c>
    </row>
    <row r="105" spans="2:13" x14ac:dyDescent="0.2">
      <c r="B105" s="11" t="s">
        <v>83</v>
      </c>
      <c r="C105" s="5">
        <v>1</v>
      </c>
      <c r="D105" s="19">
        <v>314.50582438280878</v>
      </c>
      <c r="E105" s="19">
        <v>392.71250704486636</v>
      </c>
      <c r="F105" s="19">
        <v>-78.206682662057574</v>
      </c>
      <c r="G105" s="19">
        <v>-0.78021059141924709</v>
      </c>
      <c r="H105" s="19">
        <v>25.846103575593048</v>
      </c>
      <c r="I105" s="19">
        <v>341.47009286858901</v>
      </c>
      <c r="J105" s="19">
        <v>443.95492122114371</v>
      </c>
      <c r="K105" s="19">
        <v>103.51647502181066</v>
      </c>
      <c r="L105" s="19">
        <v>187.48102711901154</v>
      </c>
      <c r="M105" s="19">
        <v>597.9439869707212</v>
      </c>
    </row>
    <row r="106" spans="2:13" x14ac:dyDescent="0.2">
      <c r="B106" s="11" t="s">
        <v>84</v>
      </c>
      <c r="C106" s="5">
        <v>1</v>
      </c>
      <c r="D106" s="19">
        <v>390.60697916261392</v>
      </c>
      <c r="E106" s="19">
        <v>367.2144198220625</v>
      </c>
      <c r="F106" s="19">
        <v>23.392559340551429</v>
      </c>
      <c r="G106" s="19">
        <v>0.23337037113269735</v>
      </c>
      <c r="H106" s="19">
        <v>17.701864800195267</v>
      </c>
      <c r="I106" s="19">
        <v>332.11875114105294</v>
      </c>
      <c r="J106" s="19">
        <v>402.31008850307205</v>
      </c>
      <c r="K106" s="19">
        <v>101.78897557351316</v>
      </c>
      <c r="L106" s="19">
        <v>165.40787557210368</v>
      </c>
      <c r="M106" s="19">
        <v>569.02096407202134</v>
      </c>
    </row>
    <row r="107" spans="2:13" x14ac:dyDescent="0.2">
      <c r="B107" s="11" t="s">
        <v>85</v>
      </c>
      <c r="C107" s="5">
        <v>1</v>
      </c>
      <c r="D107" s="19">
        <v>249.86237982712225</v>
      </c>
      <c r="E107" s="19">
        <v>367.2144198220625</v>
      </c>
      <c r="F107" s="19">
        <v>-117.35203999494024</v>
      </c>
      <c r="G107" s="19">
        <v>-1.1707350498978266</v>
      </c>
      <c r="H107" s="19">
        <v>17.701864800195267</v>
      </c>
      <c r="I107" s="19">
        <v>332.11875114105294</v>
      </c>
      <c r="J107" s="19">
        <v>402.31008850307205</v>
      </c>
      <c r="K107" s="19">
        <v>101.78897557351316</v>
      </c>
      <c r="L107" s="19">
        <v>165.40787557210368</v>
      </c>
      <c r="M107" s="19">
        <v>569.02096407202134</v>
      </c>
    </row>
    <row r="108" spans="2:13" x14ac:dyDescent="0.2">
      <c r="B108" s="11" t="s">
        <v>86</v>
      </c>
      <c r="C108" s="5">
        <v>1</v>
      </c>
      <c r="D108" s="19">
        <v>222.03389430781561</v>
      </c>
      <c r="E108" s="19">
        <v>312.76205262266024</v>
      </c>
      <c r="F108" s="19">
        <v>-90.72815831484462</v>
      </c>
      <c r="G108" s="19">
        <v>-0.9051281507884078</v>
      </c>
      <c r="H108" s="19">
        <v>18.470144946196182</v>
      </c>
      <c r="I108" s="19">
        <v>276.14319382792047</v>
      </c>
      <c r="J108" s="19">
        <v>349.3809114174</v>
      </c>
      <c r="K108" s="19">
        <v>101.92539323070754</v>
      </c>
      <c r="L108" s="19">
        <v>110.68504709909135</v>
      </c>
      <c r="M108" s="19">
        <v>514.83905814622915</v>
      </c>
    </row>
    <row r="109" spans="2:13" x14ac:dyDescent="0.2">
      <c r="B109" s="11" t="s">
        <v>87</v>
      </c>
      <c r="C109" s="5">
        <v>1</v>
      </c>
      <c r="D109" s="19">
        <v>276.35819705736077</v>
      </c>
      <c r="E109" s="19">
        <v>273.04957075574748</v>
      </c>
      <c r="F109" s="19">
        <v>3.3086263016132875</v>
      </c>
      <c r="G109" s="19">
        <v>3.3007732788279648E-2</v>
      </c>
      <c r="H109" s="19">
        <v>13.561614630965913</v>
      </c>
      <c r="I109" s="19">
        <v>246.16235072327601</v>
      </c>
      <c r="J109" s="19">
        <v>299.93679078821896</v>
      </c>
      <c r="K109" s="19">
        <v>101.1511587788281</v>
      </c>
      <c r="L109" s="19">
        <v>72.507560336439269</v>
      </c>
      <c r="M109" s="19">
        <v>473.59158117505569</v>
      </c>
    </row>
    <row r="110" spans="2:13" x14ac:dyDescent="0.2">
      <c r="B110" s="11" t="s">
        <v>88</v>
      </c>
      <c r="C110" s="5">
        <v>1</v>
      </c>
      <c r="D110" s="19">
        <v>294.86318135451683</v>
      </c>
      <c r="E110" s="19">
        <v>273.04957075574748</v>
      </c>
      <c r="F110" s="19">
        <v>21.813610598769344</v>
      </c>
      <c r="G110" s="19">
        <v>0.21761836005495161</v>
      </c>
      <c r="H110" s="19">
        <v>13.561614630965913</v>
      </c>
      <c r="I110" s="19">
        <v>246.16235072327601</v>
      </c>
      <c r="J110" s="19">
        <v>299.93679078821896</v>
      </c>
      <c r="K110" s="19">
        <v>101.1511587788281</v>
      </c>
      <c r="L110" s="19">
        <v>72.507560336439269</v>
      </c>
      <c r="M110" s="19">
        <v>473.59158117505569</v>
      </c>
    </row>
    <row r="111" spans="2:13" x14ac:dyDescent="0.2">
      <c r="B111" s="11" t="s">
        <v>89</v>
      </c>
      <c r="C111" s="5">
        <v>1</v>
      </c>
      <c r="D111" s="19">
        <v>383.45580710381228</v>
      </c>
      <c r="E111" s="19">
        <v>411.18942220956399</v>
      </c>
      <c r="F111" s="19">
        <v>-27.73361510575171</v>
      </c>
      <c r="G111" s="19">
        <v>-0.27667789384896307</v>
      </c>
      <c r="H111" s="19">
        <v>26.252156472875004</v>
      </c>
      <c r="I111" s="19">
        <v>359.1419686710035</v>
      </c>
      <c r="J111" s="19">
        <v>463.23687574812448</v>
      </c>
      <c r="K111" s="19">
        <v>103.61860475019522</v>
      </c>
      <c r="L111" s="19">
        <v>205.75546016386909</v>
      </c>
      <c r="M111" s="19">
        <v>616.62338425525888</v>
      </c>
    </row>
    <row r="112" spans="2:13" x14ac:dyDescent="0.2">
      <c r="B112" s="11" t="s">
        <v>90</v>
      </c>
      <c r="C112" s="5">
        <v>1</v>
      </c>
      <c r="D112" s="19">
        <v>300.2942445751741</v>
      </c>
      <c r="E112" s="19">
        <v>369.97312588001819</v>
      </c>
      <c r="F112" s="19">
        <v>-69.678881304844083</v>
      </c>
      <c r="G112" s="19">
        <v>-0.69513498516743799</v>
      </c>
      <c r="H112" s="19">
        <v>17.908029961571682</v>
      </c>
      <c r="I112" s="19">
        <v>334.46871471459229</v>
      </c>
      <c r="J112" s="19">
        <v>405.47753704544408</v>
      </c>
      <c r="K112" s="19">
        <v>101.82503163763522</v>
      </c>
      <c r="L112" s="19">
        <v>168.09509697606092</v>
      </c>
      <c r="M112" s="19">
        <v>571.85115478397552</v>
      </c>
    </row>
    <row r="113" spans="2:13" x14ac:dyDescent="0.2">
      <c r="B113" s="11" t="s">
        <v>91</v>
      </c>
      <c r="C113" s="5">
        <v>1</v>
      </c>
      <c r="D113" s="19">
        <v>296.74312209515341</v>
      </c>
      <c r="E113" s="19">
        <v>329.06728872161386</v>
      </c>
      <c r="F113" s="19">
        <v>-32.324166626460453</v>
      </c>
      <c r="G113" s="19">
        <v>-0.32247445233986971</v>
      </c>
      <c r="H113" s="19">
        <v>17.27261976601266</v>
      </c>
      <c r="I113" s="19">
        <v>294.82264007000117</v>
      </c>
      <c r="J113" s="19">
        <v>363.31193737322656</v>
      </c>
      <c r="K113" s="19">
        <v>101.71520498176326</v>
      </c>
      <c r="L113" s="19">
        <v>127.40700184485718</v>
      </c>
      <c r="M113" s="19">
        <v>530.72757559837055</v>
      </c>
    </row>
    <row r="114" spans="2:13" x14ac:dyDescent="0.2">
      <c r="B114" s="11" t="s">
        <v>92</v>
      </c>
      <c r="C114" s="5">
        <v>1</v>
      </c>
      <c r="D114" s="19">
        <v>429.79776568141511</v>
      </c>
      <c r="E114" s="19">
        <v>407.93371119643962</v>
      </c>
      <c r="F114" s="19">
        <v>21.864054484975497</v>
      </c>
      <c r="G114" s="19">
        <v>0.21812160163163957</v>
      </c>
      <c r="H114" s="19">
        <v>22.525731672599434</v>
      </c>
      <c r="I114" s="19">
        <v>363.27425726308041</v>
      </c>
      <c r="J114" s="19">
        <v>452.59316512979882</v>
      </c>
      <c r="K114" s="19">
        <v>102.7377638372902</v>
      </c>
      <c r="L114" s="19">
        <v>204.24610193272122</v>
      </c>
      <c r="M114" s="19">
        <v>611.62132046015802</v>
      </c>
    </row>
    <row r="115" spans="2:13" x14ac:dyDescent="0.2">
      <c r="B115" s="11" t="s">
        <v>93</v>
      </c>
      <c r="C115" s="5">
        <v>1</v>
      </c>
      <c r="D115" s="19">
        <v>297.21708504560701</v>
      </c>
      <c r="E115" s="19">
        <v>262.05140695623891</v>
      </c>
      <c r="F115" s="19">
        <v>35.1656780893681</v>
      </c>
      <c r="G115" s="19">
        <v>0.35082212370933091</v>
      </c>
      <c r="H115" s="19">
        <v>12.745704692589777</v>
      </c>
      <c r="I115" s="19">
        <v>236.78180773343919</v>
      </c>
      <c r="J115" s="19">
        <v>287.32100617903859</v>
      </c>
      <c r="K115" s="19">
        <v>101.04500244451266</v>
      </c>
      <c r="L115" s="19">
        <v>61.71986179466353</v>
      </c>
      <c r="M115" s="19">
        <v>462.38295211781428</v>
      </c>
    </row>
    <row r="116" spans="2:13" x14ac:dyDescent="0.2">
      <c r="B116" s="11" t="s">
        <v>94</v>
      </c>
      <c r="C116" s="5">
        <v>1</v>
      </c>
      <c r="D116" s="19">
        <v>268.40556671680145</v>
      </c>
      <c r="E116" s="19">
        <v>262.05140695623891</v>
      </c>
      <c r="F116" s="19">
        <v>6.3541597605625384</v>
      </c>
      <c r="G116" s="19">
        <v>6.3390781657154727E-2</v>
      </c>
      <c r="H116" s="19">
        <v>12.745704692589777</v>
      </c>
      <c r="I116" s="19">
        <v>236.78180773343919</v>
      </c>
      <c r="J116" s="19">
        <v>287.32100617903859</v>
      </c>
      <c r="K116" s="19">
        <v>101.04500244451266</v>
      </c>
      <c r="L116" s="19">
        <v>61.71986179466353</v>
      </c>
      <c r="M116" s="19">
        <v>462.38295211781428</v>
      </c>
    </row>
    <row r="117" spans="2:13" x14ac:dyDescent="0.2">
      <c r="B117" s="11" t="s">
        <v>95</v>
      </c>
      <c r="C117" s="5">
        <v>1</v>
      </c>
      <c r="D117" s="19">
        <v>206.02798850125583</v>
      </c>
      <c r="E117" s="19">
        <v>277.76961606298084</v>
      </c>
      <c r="F117" s="19">
        <v>-71.741627561725011</v>
      </c>
      <c r="G117" s="19">
        <v>-0.71571348846469784</v>
      </c>
      <c r="H117" s="19">
        <v>14.044289320155574</v>
      </c>
      <c r="I117" s="19">
        <v>249.92544651339847</v>
      </c>
      <c r="J117" s="19">
        <v>305.61378561256322</v>
      </c>
      <c r="K117" s="19">
        <v>101.21700249172123</v>
      </c>
      <c r="L117" s="19">
        <v>77.097064078786246</v>
      </c>
      <c r="M117" s="19">
        <v>478.44216804717541</v>
      </c>
    </row>
    <row r="118" spans="2:13" x14ac:dyDescent="0.2">
      <c r="B118" s="11" t="s">
        <v>96</v>
      </c>
      <c r="C118" s="5">
        <v>1</v>
      </c>
      <c r="D118" s="19">
        <v>201.96734153603134</v>
      </c>
      <c r="E118" s="19">
        <v>277.76961606298084</v>
      </c>
      <c r="F118" s="19">
        <v>-75.802274526949503</v>
      </c>
      <c r="G118" s="19">
        <v>-0.75622357868259715</v>
      </c>
      <c r="H118" s="19">
        <v>14.044289320155574</v>
      </c>
      <c r="I118" s="19">
        <v>249.92544651339847</v>
      </c>
      <c r="J118" s="19">
        <v>305.61378561256322</v>
      </c>
      <c r="K118" s="19">
        <v>101.21700249172123</v>
      </c>
      <c r="L118" s="19">
        <v>77.097064078786246</v>
      </c>
      <c r="M118" s="19">
        <v>478.44216804717541</v>
      </c>
    </row>
    <row r="119" spans="2:13" x14ac:dyDescent="0.2">
      <c r="B119" s="11" t="s">
        <v>97</v>
      </c>
      <c r="C119" s="5">
        <v>1</v>
      </c>
      <c r="D119" s="19">
        <v>239.72697458725526</v>
      </c>
      <c r="E119" s="19">
        <v>296.69562289004693</v>
      </c>
      <c r="F119" s="19">
        <v>-56.968648302791678</v>
      </c>
      <c r="G119" s="19">
        <v>-0.56833433246031506</v>
      </c>
      <c r="H119" s="19">
        <v>16.597569587838013</v>
      </c>
      <c r="I119" s="19">
        <v>263.78932687323754</v>
      </c>
      <c r="J119" s="19">
        <v>329.60191890685633</v>
      </c>
      <c r="K119" s="19">
        <v>101.6027501946871</v>
      </c>
      <c r="L119" s="19">
        <v>95.258288566219875</v>
      </c>
      <c r="M119" s="19">
        <v>498.13295721387396</v>
      </c>
    </row>
    <row r="120" spans="2:13" x14ac:dyDescent="0.2">
      <c r="B120" s="11" t="s">
        <v>98</v>
      </c>
      <c r="C120" s="5">
        <v>1</v>
      </c>
      <c r="D120" s="19">
        <v>171.39281859155261</v>
      </c>
      <c r="E120" s="19">
        <v>264.42024225153045</v>
      </c>
      <c r="F120" s="19">
        <v>-93.027423659977842</v>
      </c>
      <c r="G120" s="19">
        <v>-0.92806623118887588</v>
      </c>
      <c r="H120" s="19">
        <v>12.88188220337301</v>
      </c>
      <c r="I120" s="19">
        <v>238.88065786873787</v>
      </c>
      <c r="J120" s="19">
        <v>289.95982663432306</v>
      </c>
      <c r="K120" s="19">
        <v>101.06227001211899</v>
      </c>
      <c r="L120" s="19">
        <v>64.054462457701447</v>
      </c>
      <c r="M120" s="19">
        <v>464.78602204535946</v>
      </c>
    </row>
    <row r="121" spans="2:13" x14ac:dyDescent="0.2">
      <c r="B121" s="11" t="s">
        <v>99</v>
      </c>
      <c r="C121" s="5">
        <v>1</v>
      </c>
      <c r="D121" s="19">
        <v>172.74559451311936</v>
      </c>
      <c r="E121" s="19">
        <v>208.16040439253749</v>
      </c>
      <c r="F121" s="19">
        <v>-35.414809879418129</v>
      </c>
      <c r="G121" s="19">
        <v>-0.3533075284681057</v>
      </c>
      <c r="H121" s="19">
        <v>15.847251398434263</v>
      </c>
      <c r="I121" s="19">
        <v>176.7416871634928</v>
      </c>
      <c r="J121" s="19">
        <v>239.57912162158217</v>
      </c>
      <c r="K121" s="19">
        <v>101.48287987530726</v>
      </c>
      <c r="L121" s="19">
        <v>6.9607246356798385</v>
      </c>
      <c r="M121" s="19">
        <v>409.36008414939511</v>
      </c>
    </row>
    <row r="122" spans="2:13" x14ac:dyDescent="0.2">
      <c r="B122" s="11" t="s">
        <v>100</v>
      </c>
      <c r="C122" s="5">
        <v>1</v>
      </c>
      <c r="D122" s="19">
        <v>379.20412736310453</v>
      </c>
      <c r="E122" s="19">
        <v>432.8558048399351</v>
      </c>
      <c r="F122" s="19">
        <v>-53.651677476830571</v>
      </c>
      <c r="G122" s="19">
        <v>-0.53524335248579868</v>
      </c>
      <c r="H122" s="19">
        <v>27.60794178092204</v>
      </c>
      <c r="I122" s="19">
        <v>378.12037506209873</v>
      </c>
      <c r="J122" s="19">
        <v>487.59123461777148</v>
      </c>
      <c r="K122" s="19">
        <v>103.97037068453515</v>
      </c>
      <c r="L122" s="19">
        <v>226.7244326160355</v>
      </c>
      <c r="M122" s="19">
        <v>638.98717706383468</v>
      </c>
    </row>
    <row r="123" spans="2:13" x14ac:dyDescent="0.2">
      <c r="B123" s="11" t="s">
        <v>101</v>
      </c>
      <c r="C123" s="5">
        <v>1</v>
      </c>
      <c r="D123" s="19">
        <v>346.14938028154523</v>
      </c>
      <c r="E123" s="19">
        <v>319.73901277599657</v>
      </c>
      <c r="F123" s="19">
        <v>26.410367505548663</v>
      </c>
      <c r="G123" s="19">
        <v>0.2634768251217583</v>
      </c>
      <c r="H123" s="19">
        <v>17.866814861000606</v>
      </c>
      <c r="I123" s="19">
        <v>284.31631455610625</v>
      </c>
      <c r="J123" s="19">
        <v>355.16171099588689</v>
      </c>
      <c r="K123" s="19">
        <v>101.81779119671639</v>
      </c>
      <c r="L123" s="19">
        <v>117.87533875037894</v>
      </c>
      <c r="M123" s="19">
        <v>521.60268680161425</v>
      </c>
    </row>
    <row r="124" spans="2:13" x14ac:dyDescent="0.2">
      <c r="B124" s="11" t="s">
        <v>102</v>
      </c>
      <c r="C124" s="5">
        <v>1</v>
      </c>
      <c r="D124" s="19">
        <v>371.4853015379951</v>
      </c>
      <c r="E124" s="19">
        <v>405.55218572485148</v>
      </c>
      <c r="F124" s="19">
        <v>-34.066884186856385</v>
      </c>
      <c r="G124" s="19">
        <v>-0.33986026455170615</v>
      </c>
      <c r="H124" s="19">
        <v>22.158467259703738</v>
      </c>
      <c r="I124" s="19">
        <v>361.62086921084318</v>
      </c>
      <c r="J124" s="19">
        <v>449.48350223885978</v>
      </c>
      <c r="K124" s="19">
        <v>102.65786478492639</v>
      </c>
      <c r="L124" s="19">
        <v>202.02298410356724</v>
      </c>
      <c r="M124" s="19">
        <v>609.08138734613567</v>
      </c>
    </row>
    <row r="125" spans="2:13" x14ac:dyDescent="0.2">
      <c r="B125" s="11" t="s">
        <v>103</v>
      </c>
      <c r="C125" s="5">
        <v>1</v>
      </c>
      <c r="D125" s="19">
        <v>302.60708516818738</v>
      </c>
      <c r="E125" s="19">
        <v>385.75549091653068</v>
      </c>
      <c r="F125" s="19">
        <v>-83.148405748343293</v>
      </c>
      <c r="G125" s="19">
        <v>-0.82951053051066304</v>
      </c>
      <c r="H125" s="19">
        <v>19.46586174541925</v>
      </c>
      <c r="I125" s="19">
        <v>347.16252672215739</v>
      </c>
      <c r="J125" s="19">
        <v>424.34845511090396</v>
      </c>
      <c r="K125" s="19">
        <v>102.11052494426146</v>
      </c>
      <c r="L125" s="19">
        <v>183.31144376460387</v>
      </c>
      <c r="M125" s="19">
        <v>588.19953806845751</v>
      </c>
    </row>
    <row r="126" spans="2:13" x14ac:dyDescent="0.2">
      <c r="B126" s="11" t="s">
        <v>104</v>
      </c>
      <c r="C126" s="5">
        <v>1</v>
      </c>
      <c r="D126" s="19">
        <v>145.78336079215677</v>
      </c>
      <c r="E126" s="19">
        <v>177.36554578470816</v>
      </c>
      <c r="F126" s="19">
        <v>-31.58218499255139</v>
      </c>
      <c r="G126" s="19">
        <v>-0.31507224693095437</v>
      </c>
      <c r="H126" s="19">
        <v>21.127779559636924</v>
      </c>
      <c r="I126" s="19">
        <v>135.47766788258767</v>
      </c>
      <c r="J126" s="19">
        <v>219.25342368682865</v>
      </c>
      <c r="K126" s="19">
        <v>102.44033678205805</v>
      </c>
      <c r="L126" s="19">
        <v>-25.732385413732032</v>
      </c>
      <c r="M126" s="19">
        <v>380.46347698314833</v>
      </c>
    </row>
    <row r="127" spans="2:13" x14ac:dyDescent="0.2">
      <c r="B127" s="11" t="s">
        <v>105</v>
      </c>
      <c r="C127" s="5">
        <v>1</v>
      </c>
      <c r="D127" s="19">
        <v>309.05276246954139</v>
      </c>
      <c r="E127" s="19">
        <v>205.96077160184092</v>
      </c>
      <c r="F127" s="19">
        <v>103.09199086770047</v>
      </c>
      <c r="G127" s="19">
        <v>1.0284730208164037</v>
      </c>
      <c r="H127" s="19">
        <v>16.1738908592671</v>
      </c>
      <c r="I127" s="19">
        <v>173.8944598721645</v>
      </c>
      <c r="J127" s="19">
        <v>238.02708333151733</v>
      </c>
      <c r="K127" s="19">
        <v>101.53439947342156</v>
      </c>
      <c r="L127" s="19">
        <v>4.6589492308346223</v>
      </c>
      <c r="M127" s="19">
        <v>407.26259397284718</v>
      </c>
    </row>
    <row r="128" spans="2:13" x14ac:dyDescent="0.2">
      <c r="B128" s="11" t="s">
        <v>106</v>
      </c>
      <c r="C128" s="5">
        <v>1</v>
      </c>
      <c r="D128" s="19">
        <v>154.59788084785293</v>
      </c>
      <c r="E128" s="19">
        <v>190.83829642563347</v>
      </c>
      <c r="F128" s="19">
        <v>-36.240415577780539</v>
      </c>
      <c r="G128" s="19">
        <v>-0.36154398970482488</v>
      </c>
      <c r="H128" s="19">
        <v>18.655418754796838</v>
      </c>
      <c r="I128" s="19">
        <v>153.85211428528518</v>
      </c>
      <c r="J128" s="19">
        <v>227.82447856598176</v>
      </c>
      <c r="K128" s="19">
        <v>101.9591299483165</v>
      </c>
      <c r="L128" s="19">
        <v>-11.305595421887887</v>
      </c>
      <c r="M128" s="19">
        <v>392.98218827315486</v>
      </c>
    </row>
    <row r="129" spans="2:13" x14ac:dyDescent="0.2">
      <c r="B129" s="11" t="s">
        <v>107</v>
      </c>
      <c r="C129" s="5">
        <v>1</v>
      </c>
      <c r="D129" s="19">
        <v>247.72564561350089</v>
      </c>
      <c r="E129" s="19">
        <v>216.50067857316219</v>
      </c>
      <c r="F129" s="19">
        <v>31.224967040338697</v>
      </c>
      <c r="G129" s="19">
        <v>0.31150854597504291</v>
      </c>
      <c r="H129" s="19">
        <v>14.708844836085232</v>
      </c>
      <c r="I129" s="19">
        <v>187.33896307740653</v>
      </c>
      <c r="J129" s="19">
        <v>245.66239406891785</v>
      </c>
      <c r="K129" s="19">
        <v>101.3113500419025</v>
      </c>
      <c r="L129" s="19">
        <v>15.641073394323911</v>
      </c>
      <c r="M129" s="19">
        <v>417.36028375200044</v>
      </c>
    </row>
    <row r="130" spans="2:13" x14ac:dyDescent="0.2">
      <c r="B130" s="11" t="s">
        <v>108</v>
      </c>
      <c r="C130" s="5">
        <v>1</v>
      </c>
      <c r="D130" s="19">
        <v>227.99236329472669</v>
      </c>
      <c r="E130" s="19">
        <v>286.94391763857192</v>
      </c>
      <c r="F130" s="19">
        <v>-58.951554343845231</v>
      </c>
      <c r="G130" s="19">
        <v>-0.5881163286064035</v>
      </c>
      <c r="H130" s="19">
        <v>15.172594220665991</v>
      </c>
      <c r="I130" s="19">
        <v>256.86277388280104</v>
      </c>
      <c r="J130" s="19">
        <v>317.0250613943428</v>
      </c>
      <c r="K130" s="19">
        <v>101.37971762776741</v>
      </c>
      <c r="L130" s="19">
        <v>85.948767071204372</v>
      </c>
      <c r="M130" s="19">
        <v>487.93906820593946</v>
      </c>
    </row>
    <row r="131" spans="2:13" x14ac:dyDescent="0.2">
      <c r="B131" s="11" t="s">
        <v>109</v>
      </c>
      <c r="C131" s="5">
        <v>1</v>
      </c>
      <c r="D131" s="19">
        <v>226.5964968466343</v>
      </c>
      <c r="E131" s="19">
        <v>284.55534206904122</v>
      </c>
      <c r="F131" s="19">
        <v>-57.958845222406921</v>
      </c>
      <c r="G131" s="19">
        <v>-0.57821279933779246</v>
      </c>
      <c r="H131" s="19">
        <v>14.856861787176481</v>
      </c>
      <c r="I131" s="19">
        <v>255.10016857135719</v>
      </c>
      <c r="J131" s="19">
        <v>314.01051556672525</v>
      </c>
      <c r="K131" s="19">
        <v>101.3329456448599</v>
      </c>
      <c r="L131" s="19">
        <v>83.65292150691343</v>
      </c>
      <c r="M131" s="19">
        <v>485.45776263116898</v>
      </c>
    </row>
    <row r="132" spans="2:13" x14ac:dyDescent="0.2">
      <c r="B132" s="11" t="s">
        <v>110</v>
      </c>
      <c r="C132" s="5">
        <v>1</v>
      </c>
      <c r="D132" s="19">
        <v>233.31521082097063</v>
      </c>
      <c r="E132" s="19">
        <v>215.40625347220396</v>
      </c>
      <c r="F132" s="19">
        <v>17.908957348766677</v>
      </c>
      <c r="G132" s="19">
        <v>0.17866450447926088</v>
      </c>
      <c r="H132" s="19">
        <v>14.848403450720264</v>
      </c>
      <c r="I132" s="19">
        <v>185.96784944921711</v>
      </c>
      <c r="J132" s="19">
        <v>244.8446574951908</v>
      </c>
      <c r="K132" s="19">
        <v>101.33170587696739</v>
      </c>
      <c r="L132" s="19">
        <v>14.506290870505097</v>
      </c>
      <c r="M132" s="19">
        <v>416.30621607390282</v>
      </c>
    </row>
    <row r="133" spans="2:13" x14ac:dyDescent="0.2">
      <c r="B133" s="11" t="s">
        <v>111</v>
      </c>
      <c r="C133" s="5">
        <v>1</v>
      </c>
      <c r="D133" s="19">
        <v>215.20722620508221</v>
      </c>
      <c r="E133" s="19">
        <v>212.97210105001079</v>
      </c>
      <c r="F133" s="19">
        <v>2.2351251550714153</v>
      </c>
      <c r="G133" s="19">
        <v>2.2298200866923527E-2</v>
      </c>
      <c r="H133" s="19">
        <v>15.169895619218114</v>
      </c>
      <c r="I133" s="19">
        <v>182.89630753408107</v>
      </c>
      <c r="J133" s="19">
        <v>243.04789456594051</v>
      </c>
      <c r="K133" s="19">
        <v>101.379313787374</v>
      </c>
      <c r="L133" s="19">
        <v>11.977751135501393</v>
      </c>
      <c r="M133" s="19">
        <v>413.96645096452016</v>
      </c>
    </row>
    <row r="134" spans="2:13" x14ac:dyDescent="0.2">
      <c r="B134" s="11" t="s">
        <v>112</v>
      </c>
      <c r="C134" s="5">
        <v>1</v>
      </c>
      <c r="D134" s="19">
        <v>233.41454117517861</v>
      </c>
      <c r="E134" s="19">
        <v>259.99841635672124</v>
      </c>
      <c r="F134" s="19">
        <v>-26.583875181542624</v>
      </c>
      <c r="G134" s="19">
        <v>-0.26520778367792147</v>
      </c>
      <c r="H134" s="19">
        <v>12.646408867536801</v>
      </c>
      <c r="I134" s="19">
        <v>234.9256807647763</v>
      </c>
      <c r="J134" s="19">
        <v>285.07115194866617</v>
      </c>
      <c r="K134" s="19">
        <v>101.03252539724907</v>
      </c>
      <c r="L134" s="19">
        <v>59.691608154885586</v>
      </c>
      <c r="M134" s="19">
        <v>460.30522455855692</v>
      </c>
    </row>
    <row r="135" spans="2:13" x14ac:dyDescent="0.2">
      <c r="B135" s="11" t="s">
        <v>113</v>
      </c>
      <c r="C135" s="5">
        <v>1</v>
      </c>
      <c r="D135" s="19">
        <v>297.11769231578774</v>
      </c>
      <c r="E135" s="19">
        <v>275.036572361536</v>
      </c>
      <c r="F135" s="19">
        <v>22.081119954251733</v>
      </c>
      <c r="G135" s="19">
        <v>0.2202871042766312</v>
      </c>
      <c r="H135" s="19">
        <v>13.75593104534202</v>
      </c>
      <c r="I135" s="19">
        <v>247.7641011380064</v>
      </c>
      <c r="J135" s="19">
        <v>302.30904358506564</v>
      </c>
      <c r="K135" s="19">
        <v>101.17739455938303</v>
      </c>
      <c r="L135" s="19">
        <v>74.442546955539314</v>
      </c>
      <c r="M135" s="19">
        <v>475.63059776753266</v>
      </c>
    </row>
    <row r="136" spans="2:13" x14ac:dyDescent="0.2">
      <c r="B136" s="11" t="s">
        <v>114</v>
      </c>
      <c r="C136" s="5">
        <v>1</v>
      </c>
      <c r="D136" s="19">
        <v>258.46230884332823</v>
      </c>
      <c r="E136" s="19">
        <v>231.97509502359651</v>
      </c>
      <c r="F136" s="19">
        <v>26.487213819731721</v>
      </c>
      <c r="G136" s="19">
        <v>0.26424346431672624</v>
      </c>
      <c r="H136" s="19">
        <v>13.124001783894281</v>
      </c>
      <c r="I136" s="19">
        <v>205.95548502344266</v>
      </c>
      <c r="J136" s="19">
        <v>257.99470502375038</v>
      </c>
      <c r="K136" s="19">
        <v>101.09341696532236</v>
      </c>
      <c r="L136" s="19">
        <v>31.547563365634147</v>
      </c>
      <c r="M136" s="19">
        <v>432.4026266815589</v>
      </c>
    </row>
    <row r="137" spans="2:13" x14ac:dyDescent="0.2">
      <c r="B137" s="11" t="s">
        <v>115</v>
      </c>
      <c r="C137" s="5">
        <v>1</v>
      </c>
      <c r="D137" s="19">
        <v>336.22133222738205</v>
      </c>
      <c r="E137" s="19">
        <v>259.95175752670156</v>
      </c>
      <c r="F137" s="19">
        <v>76.269574700680494</v>
      </c>
      <c r="G137" s="19">
        <v>0.76088548905274322</v>
      </c>
      <c r="H137" s="19">
        <v>12.644357843676916</v>
      </c>
      <c r="I137" s="19">
        <v>234.88308828904505</v>
      </c>
      <c r="J137" s="19">
        <v>285.02042676435809</v>
      </c>
      <c r="K137" s="19">
        <v>101.03226868768127</v>
      </c>
      <c r="L137" s="19">
        <v>59.645458276552091</v>
      </c>
      <c r="M137" s="19">
        <v>460.25805677685105</v>
      </c>
    </row>
    <row r="138" spans="2:13" x14ac:dyDescent="0.2">
      <c r="B138" s="11" t="s">
        <v>116</v>
      </c>
      <c r="C138" s="5">
        <v>1</v>
      </c>
      <c r="D138" s="19">
        <v>364.17453904151307</v>
      </c>
      <c r="E138" s="19">
        <v>244.08773946066748</v>
      </c>
      <c r="F138" s="19">
        <v>120.08679958084559</v>
      </c>
      <c r="G138" s="19">
        <v>1.1980177362525035</v>
      </c>
      <c r="H138" s="19">
        <v>12.499434182725778</v>
      </c>
      <c r="I138" s="19">
        <v>219.3063954763777</v>
      </c>
      <c r="J138" s="19">
        <v>268.86908344495725</v>
      </c>
      <c r="K138" s="19">
        <v>101.01423358017007</v>
      </c>
      <c r="L138" s="19">
        <v>43.817196565285371</v>
      </c>
      <c r="M138" s="19">
        <v>444.35828235604959</v>
      </c>
    </row>
    <row r="139" spans="2:13" x14ac:dyDescent="0.2">
      <c r="B139" s="11" t="s">
        <v>117</v>
      </c>
      <c r="C139" s="5">
        <v>1</v>
      </c>
      <c r="D139" s="19">
        <v>291.1947988284852</v>
      </c>
      <c r="E139" s="19">
        <v>342.13787386377828</v>
      </c>
      <c r="F139" s="19">
        <v>-50.943075035293077</v>
      </c>
      <c r="G139" s="19">
        <v>-0.50822161673511634</v>
      </c>
      <c r="H139" s="19">
        <v>28.349871513246246</v>
      </c>
      <c r="I139" s="19">
        <v>285.93149623021355</v>
      </c>
      <c r="J139" s="19">
        <v>398.34425149734301</v>
      </c>
      <c r="K139" s="19">
        <v>104.16983606456543</v>
      </c>
      <c r="L139" s="19">
        <v>135.61104212361363</v>
      </c>
      <c r="M139" s="19">
        <v>548.66470560394293</v>
      </c>
    </row>
    <row r="140" spans="2:13" x14ac:dyDescent="0.2">
      <c r="B140" s="11" t="s">
        <v>118</v>
      </c>
      <c r="C140" s="5">
        <v>1</v>
      </c>
      <c r="D140" s="19">
        <v>279.62964251219836</v>
      </c>
      <c r="E140" s="19">
        <v>320.4052476859564</v>
      </c>
      <c r="F140" s="19">
        <v>-40.775605173758038</v>
      </c>
      <c r="G140" s="19">
        <v>-0.40678824296341115</v>
      </c>
      <c r="H140" s="19">
        <v>17.81605748676121</v>
      </c>
      <c r="I140" s="19">
        <v>285.08318089724753</v>
      </c>
      <c r="J140" s="19">
        <v>355.72731447466526</v>
      </c>
      <c r="K140" s="19">
        <v>101.80889664107183</v>
      </c>
      <c r="L140" s="19">
        <v>118.5592079820043</v>
      </c>
      <c r="M140" s="19">
        <v>522.2512873899085</v>
      </c>
    </row>
    <row r="141" spans="2:13" x14ac:dyDescent="0.2">
      <c r="B141" s="11" t="s">
        <v>119</v>
      </c>
      <c r="C141" s="5">
        <v>1</v>
      </c>
      <c r="D141" s="19">
        <v>328.56464507221398</v>
      </c>
      <c r="E141" s="19">
        <v>308.878326001848</v>
      </c>
      <c r="F141" s="19">
        <v>19.686319070365982</v>
      </c>
      <c r="G141" s="19">
        <v>0.19639593602414726</v>
      </c>
      <c r="H141" s="19">
        <v>18.859695210386519</v>
      </c>
      <c r="I141" s="19">
        <v>271.48714592000448</v>
      </c>
      <c r="J141" s="19">
        <v>346.26950608369151</v>
      </c>
      <c r="K141" s="19">
        <v>101.99670403659886</v>
      </c>
      <c r="L141" s="19">
        <v>106.65993986978469</v>
      </c>
      <c r="M141" s="19">
        <v>511.0967121339113</v>
      </c>
    </row>
    <row r="142" spans="2:13" x14ac:dyDescent="0.2">
      <c r="B142" s="11" t="s">
        <v>120</v>
      </c>
      <c r="C142" s="5">
        <v>1</v>
      </c>
      <c r="D142" s="19">
        <v>329.40232818821283</v>
      </c>
      <c r="E142" s="19">
        <v>319.73901277599657</v>
      </c>
      <c r="F142" s="19">
        <v>9.6633154122162637</v>
      </c>
      <c r="G142" s="19">
        <v>9.6403795381718324E-2</v>
      </c>
      <c r="H142" s="19">
        <v>17.866814861000606</v>
      </c>
      <c r="I142" s="19">
        <v>284.31631455610625</v>
      </c>
      <c r="J142" s="19">
        <v>355.16171099588689</v>
      </c>
      <c r="K142" s="19">
        <v>101.81779119671639</v>
      </c>
      <c r="L142" s="19">
        <v>117.87533875037894</v>
      </c>
      <c r="M142" s="19">
        <v>521.60268680161425</v>
      </c>
    </row>
    <row r="143" spans="2:13" x14ac:dyDescent="0.2">
      <c r="B143" s="11" t="s">
        <v>121</v>
      </c>
      <c r="C143" s="5">
        <v>1</v>
      </c>
      <c r="D143" s="19">
        <v>211.37293465463586</v>
      </c>
      <c r="E143" s="19">
        <v>215.40625347220396</v>
      </c>
      <c r="F143" s="19">
        <v>-4.0333188175681016</v>
      </c>
      <c r="G143" s="19">
        <v>-4.0237457374776152E-2</v>
      </c>
      <c r="H143" s="19">
        <v>14.848403450720264</v>
      </c>
      <c r="I143" s="19">
        <v>185.96784944921711</v>
      </c>
      <c r="J143" s="19">
        <v>244.8446574951908</v>
      </c>
      <c r="K143" s="19">
        <v>101.33170587696739</v>
      </c>
      <c r="L143" s="19">
        <v>14.506290870505097</v>
      </c>
      <c r="M143" s="19">
        <v>416.30621607390282</v>
      </c>
    </row>
    <row r="144" spans="2:13" x14ac:dyDescent="0.2">
      <c r="B144" s="11" t="s">
        <v>122</v>
      </c>
      <c r="C144" s="5">
        <v>1</v>
      </c>
      <c r="D144" s="19">
        <v>428.35016052755583</v>
      </c>
      <c r="E144" s="19">
        <v>413.05911003161441</v>
      </c>
      <c r="F144" s="19">
        <v>15.29105049594142</v>
      </c>
      <c r="G144" s="19">
        <v>0.1525475719563803</v>
      </c>
      <c r="H144" s="19">
        <v>26.332969250417008</v>
      </c>
      <c r="I144" s="19">
        <v>360.85143730158347</v>
      </c>
      <c r="J144" s="19">
        <v>465.26678276164535</v>
      </c>
      <c r="K144" s="19">
        <v>103.63910845064363</v>
      </c>
      <c r="L144" s="19">
        <v>207.58449740555443</v>
      </c>
      <c r="M144" s="19">
        <v>618.53372265767439</v>
      </c>
    </row>
    <row r="145" spans="2:13" x14ac:dyDescent="0.2">
      <c r="B145" s="11" t="s">
        <v>123</v>
      </c>
      <c r="C145" s="5">
        <v>1</v>
      </c>
      <c r="D145" s="19">
        <v>412.79178442906306</v>
      </c>
      <c r="E145" s="19">
        <v>440.07100401425214</v>
      </c>
      <c r="F145" s="19">
        <v>-27.279219585189082</v>
      </c>
      <c r="G145" s="19">
        <v>-0.27214472371862558</v>
      </c>
      <c r="H145" s="19">
        <v>30.6558362046638</v>
      </c>
      <c r="I145" s="19">
        <v>379.29282709775515</v>
      </c>
      <c r="J145" s="19">
        <v>500.84918093074913</v>
      </c>
      <c r="K145" s="19">
        <v>104.82089402551402</v>
      </c>
      <c r="L145" s="19">
        <v>232.25338654346021</v>
      </c>
      <c r="M145" s="19">
        <v>647.88862148504404</v>
      </c>
    </row>
    <row r="146" spans="2:13" x14ac:dyDescent="0.2">
      <c r="B146" s="11" t="s">
        <v>124</v>
      </c>
      <c r="C146" s="5">
        <v>1</v>
      </c>
      <c r="D146" s="19">
        <v>328.22108302748148</v>
      </c>
      <c r="E146" s="19">
        <v>354.78099565915136</v>
      </c>
      <c r="F146" s="19">
        <v>-26.559912631669874</v>
      </c>
      <c r="G146" s="19">
        <v>-0.26496872693018908</v>
      </c>
      <c r="H146" s="19">
        <v>17.05108076631484</v>
      </c>
      <c r="I146" s="19">
        <v>320.97556962171382</v>
      </c>
      <c r="J146" s="19">
        <v>388.5864216965889</v>
      </c>
      <c r="K146" s="19">
        <v>101.67781904722513</v>
      </c>
      <c r="L146" s="19">
        <v>153.19483003383854</v>
      </c>
      <c r="M146" s="19">
        <v>556.36716128446415</v>
      </c>
    </row>
    <row r="147" spans="2:13" x14ac:dyDescent="0.2">
      <c r="B147" s="11" t="s">
        <v>125</v>
      </c>
      <c r="C147" s="5">
        <v>1</v>
      </c>
      <c r="D147" s="19">
        <v>269.83398933575558</v>
      </c>
      <c r="E147" s="19">
        <v>331.91260531940407</v>
      </c>
      <c r="F147" s="19">
        <v>-62.07861598364849</v>
      </c>
      <c r="G147" s="19">
        <v>-0.6193127242128752</v>
      </c>
      <c r="H147" s="19">
        <v>17.143361749533021</v>
      </c>
      <c r="I147" s="19">
        <v>297.92422325732514</v>
      </c>
      <c r="J147" s="19">
        <v>365.90098738148299</v>
      </c>
      <c r="K147" s="19">
        <v>101.6933349978071</v>
      </c>
      <c r="L147" s="19">
        <v>130.29567781295373</v>
      </c>
      <c r="M147" s="19">
        <v>533.5295328258544</v>
      </c>
    </row>
    <row r="148" spans="2:13" x14ac:dyDescent="0.2">
      <c r="B148" s="11" t="s">
        <v>126</v>
      </c>
      <c r="C148" s="5">
        <v>1</v>
      </c>
      <c r="D148" s="19">
        <v>286.13829190952799</v>
      </c>
      <c r="E148" s="19">
        <v>279.54848568969089</v>
      </c>
      <c r="F148" s="19">
        <v>6.5898062198371008</v>
      </c>
      <c r="G148" s="19">
        <v>6.5741653182429832E-2</v>
      </c>
      <c r="H148" s="19">
        <v>14.24446173847155</v>
      </c>
      <c r="I148" s="19">
        <v>251.30745485167429</v>
      </c>
      <c r="J148" s="19">
        <v>307.78951652770752</v>
      </c>
      <c r="K148" s="19">
        <v>101.24497133744296</v>
      </c>
      <c r="L148" s="19">
        <v>78.820482748553644</v>
      </c>
      <c r="M148" s="19">
        <v>480.27648863082811</v>
      </c>
    </row>
    <row r="149" spans="2:13" x14ac:dyDescent="0.2">
      <c r="B149" s="11" t="s">
        <v>127</v>
      </c>
      <c r="C149" s="5">
        <v>1</v>
      </c>
      <c r="D149" s="19">
        <v>100.09976082913568</v>
      </c>
      <c r="E149" s="19">
        <v>228.69031015675279</v>
      </c>
      <c r="F149" s="19">
        <v>-128.59054932761711</v>
      </c>
      <c r="G149" s="19">
        <v>-1.2828533972647402</v>
      </c>
      <c r="H149" s="19">
        <v>13.39340116367898</v>
      </c>
      <c r="I149" s="19">
        <v>202.13658968391647</v>
      </c>
      <c r="J149" s="19">
        <v>255.2440306295891</v>
      </c>
      <c r="K149" s="19">
        <v>101.12874332073994</v>
      </c>
      <c r="L149" s="19">
        <v>28.192740563271371</v>
      </c>
      <c r="M149" s="19">
        <v>429.18787975023417</v>
      </c>
    </row>
    <row r="150" spans="2:13" x14ac:dyDescent="0.2">
      <c r="B150" s="11" t="s">
        <v>128</v>
      </c>
      <c r="C150" s="5">
        <v>1</v>
      </c>
      <c r="D150" s="19">
        <v>202.21177781488618</v>
      </c>
      <c r="E150" s="19">
        <v>277.09889465007046</v>
      </c>
      <c r="F150" s="19">
        <v>-74.887116835184287</v>
      </c>
      <c r="G150" s="19">
        <v>-0.74709372302794197</v>
      </c>
      <c r="H150" s="19">
        <v>13.971329742888285</v>
      </c>
      <c r="I150" s="19">
        <v>249.39937455859777</v>
      </c>
      <c r="J150" s="19">
        <v>304.79841474154318</v>
      </c>
      <c r="K150" s="19">
        <v>101.20690483205867</v>
      </c>
      <c r="L150" s="19">
        <v>76.446362258273098</v>
      </c>
      <c r="M150" s="19">
        <v>477.75142704186783</v>
      </c>
    </row>
    <row r="151" spans="2:13" x14ac:dyDescent="0.2">
      <c r="B151" s="11" t="s">
        <v>129</v>
      </c>
      <c r="C151" s="5">
        <v>1</v>
      </c>
      <c r="D151" s="19">
        <v>277.05184352904394</v>
      </c>
      <c r="E151" s="19">
        <v>410.55952738840142</v>
      </c>
      <c r="F151" s="19">
        <v>-133.50768385935748</v>
      </c>
      <c r="G151" s="19">
        <v>-1.3319080344199152</v>
      </c>
      <c r="H151" s="19">
        <v>26.226538774779595</v>
      </c>
      <c r="I151" s="19">
        <v>358.56286342793766</v>
      </c>
      <c r="J151" s="19">
        <v>462.55619134886518</v>
      </c>
      <c r="K151" s="19">
        <v>103.61211737536243</v>
      </c>
      <c r="L151" s="19">
        <v>205.13842719428607</v>
      </c>
      <c r="M151" s="19">
        <v>615.98062758251672</v>
      </c>
    </row>
    <row r="152" spans="2:13" x14ac:dyDescent="0.2">
      <c r="B152" s="11" t="s">
        <v>130</v>
      </c>
      <c r="C152" s="5">
        <v>1</v>
      </c>
      <c r="D152" s="19">
        <v>432.8902525837712</v>
      </c>
      <c r="E152" s="19">
        <v>516.80152673775603</v>
      </c>
      <c r="F152" s="19">
        <v>-83.911274153984834</v>
      </c>
      <c r="G152" s="19">
        <v>-0.83712110788948602</v>
      </c>
      <c r="H152" s="19">
        <v>29.549190439643514</v>
      </c>
      <c r="I152" s="19">
        <v>458.21738268473257</v>
      </c>
      <c r="J152" s="19">
        <v>575.3856707907795</v>
      </c>
      <c r="K152" s="19">
        <v>104.50260373090799</v>
      </c>
      <c r="L152" s="19">
        <v>309.61495073349658</v>
      </c>
      <c r="M152" s="19">
        <v>723.98810274201549</v>
      </c>
    </row>
    <row r="153" spans="2:13" x14ac:dyDescent="0.2">
      <c r="B153" s="11" t="s">
        <v>131</v>
      </c>
      <c r="C153" s="5">
        <v>1</v>
      </c>
      <c r="D153" s="19">
        <v>427.7926261350546</v>
      </c>
      <c r="E153" s="19">
        <v>414.64550538855383</v>
      </c>
      <c r="F153" s="19">
        <v>13.147120746500775</v>
      </c>
      <c r="G153" s="19">
        <v>0.13115916062329186</v>
      </c>
      <c r="H153" s="19">
        <v>33.254265949366356</v>
      </c>
      <c r="I153" s="19">
        <v>348.71568877531962</v>
      </c>
      <c r="J153" s="19">
        <v>480.57532200178804</v>
      </c>
      <c r="K153" s="19">
        <v>105.61006455225777</v>
      </c>
      <c r="L153" s="19">
        <v>205.26328059237375</v>
      </c>
      <c r="M153" s="19">
        <v>624.02773018473385</v>
      </c>
    </row>
    <row r="154" spans="2:13" x14ac:dyDescent="0.2">
      <c r="B154" s="11" t="s">
        <v>132</v>
      </c>
      <c r="C154" s="5">
        <v>1</v>
      </c>
      <c r="D154" s="19">
        <v>241.04674393023117</v>
      </c>
      <c r="E154" s="19">
        <v>369.97312588001819</v>
      </c>
      <c r="F154" s="19">
        <v>-128.92638194978701</v>
      </c>
      <c r="G154" s="19">
        <v>-1.2862037525009198</v>
      </c>
      <c r="H154" s="19">
        <v>17.908029961571682</v>
      </c>
      <c r="I154" s="19">
        <v>334.46871471459229</v>
      </c>
      <c r="J154" s="19">
        <v>405.47753704544408</v>
      </c>
      <c r="K154" s="19">
        <v>101.82503163763522</v>
      </c>
      <c r="L154" s="19">
        <v>168.09509697606092</v>
      </c>
      <c r="M154" s="19">
        <v>571.85115478397552</v>
      </c>
    </row>
    <row r="155" spans="2:13" x14ac:dyDescent="0.2">
      <c r="B155" s="11" t="s">
        <v>133</v>
      </c>
      <c r="C155" s="5">
        <v>1</v>
      </c>
      <c r="D155" s="19">
        <v>556.55004166698996</v>
      </c>
      <c r="E155" s="19">
        <v>515.91321347315147</v>
      </c>
      <c r="F155" s="19">
        <v>40.636828193838483</v>
      </c>
      <c r="G155" s="19">
        <v>0.4054037670351035</v>
      </c>
      <c r="H155" s="19">
        <v>29.499002380208154</v>
      </c>
      <c r="I155" s="19">
        <v>457.42857212933791</v>
      </c>
      <c r="J155" s="19">
        <v>574.39785481696504</v>
      </c>
      <c r="K155" s="19">
        <v>104.48842362830628</v>
      </c>
      <c r="L155" s="19">
        <v>308.75475090148166</v>
      </c>
      <c r="M155" s="19">
        <v>723.07167604482129</v>
      </c>
    </row>
    <row r="156" spans="2:13" x14ac:dyDescent="0.2">
      <c r="B156" s="11" t="s">
        <v>134</v>
      </c>
      <c r="C156" s="5">
        <v>1</v>
      </c>
      <c r="D156" s="19">
        <v>309.99966629109912</v>
      </c>
      <c r="E156" s="19">
        <v>385.25211338452402</v>
      </c>
      <c r="F156" s="19">
        <v>-75.252447093424905</v>
      </c>
      <c r="G156" s="19">
        <v>-0.75073835449859172</v>
      </c>
      <c r="H156" s="19">
        <v>19.407122711631036</v>
      </c>
      <c r="I156" s="19">
        <v>346.77560503769797</v>
      </c>
      <c r="J156" s="19">
        <v>423.72862173135007</v>
      </c>
      <c r="K156" s="19">
        <v>102.09934349860028</v>
      </c>
      <c r="L156" s="19">
        <v>182.83023453614763</v>
      </c>
      <c r="M156" s="19">
        <v>587.67399223290045</v>
      </c>
    </row>
    <row r="157" spans="2:13" x14ac:dyDescent="0.2">
      <c r="B157" s="11" t="s">
        <v>135</v>
      </c>
      <c r="C157" s="5">
        <v>1</v>
      </c>
      <c r="D157" s="19">
        <v>409.73567792980032</v>
      </c>
      <c r="E157" s="19">
        <v>339.6181938457255</v>
      </c>
      <c r="F157" s="19">
        <v>70.117484084074817</v>
      </c>
      <c r="G157" s="19">
        <v>0.69951060272508903</v>
      </c>
      <c r="H157" s="19">
        <v>16.922012228251354</v>
      </c>
      <c r="I157" s="19">
        <v>306.06865873843265</v>
      </c>
      <c r="J157" s="19">
        <v>373.16772895301835</v>
      </c>
      <c r="K157" s="19">
        <v>101.6562542530166</v>
      </c>
      <c r="L157" s="19">
        <v>138.07478252236103</v>
      </c>
      <c r="M157" s="19">
        <v>541.16160516908997</v>
      </c>
    </row>
    <row r="158" spans="2:13" x14ac:dyDescent="0.2">
      <c r="B158" s="11" t="s">
        <v>136</v>
      </c>
      <c r="C158" s="5">
        <v>1</v>
      </c>
      <c r="D158" s="19">
        <v>347.35825789398893</v>
      </c>
      <c r="E158" s="19">
        <v>349.59719440884203</v>
      </c>
      <c r="F158" s="19">
        <v>-2.2389365148530942</v>
      </c>
      <c r="G158" s="19">
        <v>-2.233622400213596E-2</v>
      </c>
      <c r="H158" s="19">
        <v>16.922547017271405</v>
      </c>
      <c r="I158" s="19">
        <v>316.04659903030245</v>
      </c>
      <c r="J158" s="19">
        <v>383.14778978738161</v>
      </c>
      <c r="K158" s="19">
        <v>101.65634327700671</v>
      </c>
      <c r="L158" s="19">
        <v>148.05360658675855</v>
      </c>
      <c r="M158" s="19">
        <v>551.14078223092554</v>
      </c>
    </row>
    <row r="159" spans="2:13" x14ac:dyDescent="0.2">
      <c r="B159" s="11" t="s">
        <v>137</v>
      </c>
      <c r="C159" s="5">
        <v>1</v>
      </c>
      <c r="D159" s="19">
        <v>305.04944445264965</v>
      </c>
      <c r="E159" s="19">
        <v>254.35269230428156</v>
      </c>
      <c r="F159" s="19">
        <v>50.696752148368091</v>
      </c>
      <c r="G159" s="19">
        <v>0.5057642343382911</v>
      </c>
      <c r="H159" s="19">
        <v>12.466255712776823</v>
      </c>
      <c r="I159" s="19">
        <v>229.63712786366216</v>
      </c>
      <c r="J159" s="19">
        <v>279.06825674490096</v>
      </c>
      <c r="K159" s="19">
        <v>101.01013346391147</v>
      </c>
      <c r="L159" s="19">
        <v>54.090278288166672</v>
      </c>
      <c r="M159" s="19">
        <v>454.61510632039642</v>
      </c>
    </row>
    <row r="160" spans="2:13" x14ac:dyDescent="0.2">
      <c r="B160" s="11" t="s">
        <v>138</v>
      </c>
      <c r="C160" s="5">
        <v>1</v>
      </c>
      <c r="D160" s="19">
        <v>219.65535217099114</v>
      </c>
      <c r="E160" s="19">
        <v>258.20204963026021</v>
      </c>
      <c r="F160" s="19">
        <v>-38.546697459269069</v>
      </c>
      <c r="G160" s="19">
        <v>-0.3845520689313926</v>
      </c>
      <c r="H160" s="19">
        <v>12.574133280250569</v>
      </c>
      <c r="I160" s="19">
        <v>233.27260741976144</v>
      </c>
      <c r="J160" s="19">
        <v>283.13149184075894</v>
      </c>
      <c r="K160" s="19">
        <v>101.02350399115234</v>
      </c>
      <c r="L160" s="19">
        <v>57.913127243449196</v>
      </c>
      <c r="M160" s="19">
        <v>458.49097201707121</v>
      </c>
    </row>
    <row r="161" spans="2:13" x14ac:dyDescent="0.2">
      <c r="B161" s="11" t="s">
        <v>139</v>
      </c>
      <c r="C161" s="5">
        <v>1</v>
      </c>
      <c r="D161" s="19">
        <v>239.05316731393944</v>
      </c>
      <c r="E161" s="19">
        <v>277.06390052755575</v>
      </c>
      <c r="F161" s="19">
        <v>-38.010733213616305</v>
      </c>
      <c r="G161" s="19">
        <v>-0.37920514758341439</v>
      </c>
      <c r="H161" s="19">
        <v>13.967561708174747</v>
      </c>
      <c r="I161" s="19">
        <v>249.37185093138834</v>
      </c>
      <c r="J161" s="19">
        <v>304.75595012372315</v>
      </c>
      <c r="K161" s="19">
        <v>101.20638473422778</v>
      </c>
      <c r="L161" s="19">
        <v>76.412399280293727</v>
      </c>
      <c r="M161" s="19">
        <v>477.71540177481779</v>
      </c>
    </row>
    <row r="162" spans="2:13" x14ac:dyDescent="0.2">
      <c r="B162" s="11" t="s">
        <v>140</v>
      </c>
      <c r="C162" s="5">
        <v>1</v>
      </c>
      <c r="D162" s="19">
        <v>249.14047552741056</v>
      </c>
      <c r="E162" s="19">
        <v>298.69728869955583</v>
      </c>
      <c r="F162" s="19">
        <v>-49.556813172145269</v>
      </c>
      <c r="G162" s="19">
        <v>-0.49439190102166325</v>
      </c>
      <c r="H162" s="19">
        <v>16.913785606186849</v>
      </c>
      <c r="I162" s="19">
        <v>265.16406367064167</v>
      </c>
      <c r="J162" s="19">
        <v>332.23051372846999</v>
      </c>
      <c r="K162" s="19">
        <v>101.65488514790088</v>
      </c>
      <c r="L162" s="19">
        <v>97.156591760244851</v>
      </c>
      <c r="M162" s="19">
        <v>500.2379856388668</v>
      </c>
    </row>
    <row r="163" spans="2:13" x14ac:dyDescent="0.2">
      <c r="B163" s="11" t="s">
        <v>141</v>
      </c>
      <c r="C163" s="5">
        <v>1</v>
      </c>
      <c r="D163" s="19">
        <v>263.47531165786268</v>
      </c>
      <c r="E163" s="19">
        <v>298.69728869955583</v>
      </c>
      <c r="F163" s="19">
        <v>-35.221977041693151</v>
      </c>
      <c r="G163" s="19">
        <v>-0.35138377697724432</v>
      </c>
      <c r="H163" s="19">
        <v>16.913785606186849</v>
      </c>
      <c r="I163" s="19">
        <v>265.16406367064167</v>
      </c>
      <c r="J163" s="19">
        <v>332.23051372846999</v>
      </c>
      <c r="K163" s="19">
        <v>101.65488514790088</v>
      </c>
      <c r="L163" s="19">
        <v>97.156591760244851</v>
      </c>
      <c r="M163" s="19">
        <v>500.2379856388668</v>
      </c>
    </row>
    <row r="164" spans="2:13" x14ac:dyDescent="0.2">
      <c r="B164" s="11" t="s">
        <v>142</v>
      </c>
      <c r="C164" s="5">
        <v>1</v>
      </c>
      <c r="D164" s="19">
        <v>666.72935151489276</v>
      </c>
      <c r="E164" s="19">
        <v>336.26701620110765</v>
      </c>
      <c r="F164" s="19">
        <v>330.4623353137851</v>
      </c>
      <c r="G164" s="19">
        <v>3.2967798313486276</v>
      </c>
      <c r="H164" s="19">
        <v>23.81988704222567</v>
      </c>
      <c r="I164" s="19">
        <v>289.0417733756284</v>
      </c>
      <c r="J164" s="19">
        <v>383.49225902658691</v>
      </c>
      <c r="K164" s="19">
        <v>103.02925094168771</v>
      </c>
      <c r="L164" s="19">
        <v>132.00150540237081</v>
      </c>
      <c r="M164" s="19">
        <v>540.53252699984455</v>
      </c>
    </row>
    <row r="165" spans="2:13" x14ac:dyDescent="0.2">
      <c r="B165" s="11" t="s">
        <v>143</v>
      </c>
      <c r="C165" s="5">
        <v>1</v>
      </c>
      <c r="D165" s="19">
        <v>711.8649399072799</v>
      </c>
      <c r="E165" s="19">
        <v>346.07004616560431</v>
      </c>
      <c r="F165" s="19">
        <v>365.79489374167559</v>
      </c>
      <c r="G165" s="19">
        <v>3.6492667975392261</v>
      </c>
      <c r="H165" s="19">
        <v>25.817313120639561</v>
      </c>
      <c r="I165" s="19">
        <v>294.88471186648275</v>
      </c>
      <c r="J165" s="19">
        <v>397.25538046472587</v>
      </c>
      <c r="K165" s="19">
        <v>103.50929034473192</v>
      </c>
      <c r="L165" s="19">
        <v>140.85281056085248</v>
      </c>
      <c r="M165" s="19">
        <v>551.28728177035612</v>
      </c>
    </row>
    <row r="166" spans="2:13" x14ac:dyDescent="0.2">
      <c r="B166" s="11" t="s">
        <v>144</v>
      </c>
      <c r="C166" s="5">
        <v>1</v>
      </c>
      <c r="D166" s="19">
        <v>328.15780403353938</v>
      </c>
      <c r="E166" s="19">
        <v>256.14905903074259</v>
      </c>
      <c r="F166" s="19">
        <v>72.008745002796786</v>
      </c>
      <c r="G166" s="19">
        <v>0.71837832284435776</v>
      </c>
      <c r="H166" s="19">
        <v>12.508544722933129</v>
      </c>
      <c r="I166" s="19">
        <v>231.34965251438453</v>
      </c>
      <c r="J166" s="19">
        <v>280.94846554710062</v>
      </c>
      <c r="K166" s="19">
        <v>101.015361316913</v>
      </c>
      <c r="L166" s="19">
        <v>55.876280287581949</v>
      </c>
      <c r="M166" s="19">
        <v>456.42183777390323</v>
      </c>
    </row>
    <row r="167" spans="2:13" x14ac:dyDescent="0.2">
      <c r="B167" s="11" t="s">
        <v>145</v>
      </c>
      <c r="C167" s="5">
        <v>1</v>
      </c>
      <c r="D167" s="19">
        <v>144.59522043429578</v>
      </c>
      <c r="E167" s="19">
        <v>285.98741069932328</v>
      </c>
      <c r="F167" s="19">
        <v>-141.39219026502749</v>
      </c>
      <c r="G167" s="19">
        <v>-1.4105659597585785</v>
      </c>
      <c r="H167" s="19">
        <v>15.044430739304048</v>
      </c>
      <c r="I167" s="19">
        <v>256.16036351075888</v>
      </c>
      <c r="J167" s="19">
        <v>315.81445788788767</v>
      </c>
      <c r="K167" s="19">
        <v>101.3606157596262</v>
      </c>
      <c r="L167" s="19">
        <v>85.030131443427081</v>
      </c>
      <c r="M167" s="19">
        <v>486.94468995521947</v>
      </c>
    </row>
    <row r="168" spans="2:13" x14ac:dyDescent="0.2">
      <c r="B168" s="11" t="s">
        <v>146</v>
      </c>
      <c r="C168" s="5">
        <v>1</v>
      </c>
      <c r="D168" s="19">
        <v>266.12956722271895</v>
      </c>
      <c r="E168" s="19">
        <v>210.7661232096595</v>
      </c>
      <c r="F168" s="19">
        <v>55.36344401305945</v>
      </c>
      <c r="G168" s="19">
        <v>0.55232038907836023</v>
      </c>
      <c r="H168" s="19">
        <v>15.473822712869215</v>
      </c>
      <c r="I168" s="19">
        <v>180.08776467008076</v>
      </c>
      <c r="J168" s="19">
        <v>241.44448174923824</v>
      </c>
      <c r="K168" s="19">
        <v>101.4252370973328</v>
      </c>
      <c r="L168" s="19">
        <v>9.6807258665745906</v>
      </c>
      <c r="M168" s="19">
        <v>411.85152055274443</v>
      </c>
    </row>
    <row r="169" spans="2:13" x14ac:dyDescent="0.2">
      <c r="B169" s="11" t="s">
        <v>147</v>
      </c>
      <c r="C169" s="5">
        <v>1</v>
      </c>
      <c r="D169" s="19">
        <v>277.18746772270498</v>
      </c>
      <c r="E169" s="19">
        <v>298.7252839975676</v>
      </c>
      <c r="F169" s="19">
        <v>-21.537816274862621</v>
      </c>
      <c r="G169" s="19">
        <v>-0.21486696279271061</v>
      </c>
      <c r="H169" s="19">
        <v>16.918259387712602</v>
      </c>
      <c r="I169" s="19">
        <v>265.18318926165074</v>
      </c>
      <c r="J169" s="19">
        <v>332.26737873348446</v>
      </c>
      <c r="K169" s="19">
        <v>101.6556296110097</v>
      </c>
      <c r="L169" s="19">
        <v>97.183111087735597</v>
      </c>
      <c r="M169" s="19">
        <v>500.26745690739961</v>
      </c>
    </row>
    <row r="170" spans="2:13" x14ac:dyDescent="0.2">
      <c r="B170" s="11" t="s">
        <v>148</v>
      </c>
      <c r="C170" s="5">
        <v>1</v>
      </c>
      <c r="D170" s="19">
        <v>153.97779967160201</v>
      </c>
      <c r="E170" s="19">
        <v>205.96077160184092</v>
      </c>
      <c r="F170" s="19">
        <v>-51.982971930238904</v>
      </c>
      <c r="G170" s="19">
        <v>-0.51859590373724673</v>
      </c>
      <c r="H170" s="19">
        <v>16.1738908592671</v>
      </c>
      <c r="I170" s="19">
        <v>173.8944598721645</v>
      </c>
      <c r="J170" s="19">
        <v>238.02708333151733</v>
      </c>
      <c r="K170" s="19">
        <v>101.53439947342156</v>
      </c>
      <c r="L170" s="19">
        <v>4.6589492308346223</v>
      </c>
      <c r="M170" s="19">
        <v>407.26259397284718</v>
      </c>
    </row>
    <row r="171" spans="2:13" x14ac:dyDescent="0.2">
      <c r="B171" s="11" t="s">
        <v>149</v>
      </c>
      <c r="C171" s="5">
        <v>1</v>
      </c>
      <c r="D171" s="19">
        <v>232.91486209197791</v>
      </c>
      <c r="E171" s="19">
        <v>205.96077160184092</v>
      </c>
      <c r="F171" s="19">
        <v>26.954090490136991</v>
      </c>
      <c r="G171" s="19">
        <v>0.26890114970546436</v>
      </c>
      <c r="H171" s="19">
        <v>16.1738908592671</v>
      </c>
      <c r="I171" s="19">
        <v>173.8944598721645</v>
      </c>
      <c r="J171" s="19">
        <v>238.02708333151733</v>
      </c>
      <c r="K171" s="19">
        <v>101.53439947342156</v>
      </c>
      <c r="L171" s="19">
        <v>4.6589492308346223</v>
      </c>
      <c r="M171" s="19">
        <v>407.26259397284718</v>
      </c>
    </row>
    <row r="172" spans="2:13" x14ac:dyDescent="0.2">
      <c r="B172" s="11" t="s">
        <v>150</v>
      </c>
      <c r="C172" s="5">
        <v>1</v>
      </c>
      <c r="D172" s="19">
        <v>308.27675199977176</v>
      </c>
      <c r="E172" s="19">
        <v>379.35297277776692</v>
      </c>
      <c r="F172" s="19">
        <v>-71.076220777995161</v>
      </c>
      <c r="G172" s="19">
        <v>-0.70907521405390872</v>
      </c>
      <c r="H172" s="19">
        <v>26.005838872008976</v>
      </c>
      <c r="I172" s="19">
        <v>327.79386784020807</v>
      </c>
      <c r="J172" s="19">
        <v>430.91207771532578</v>
      </c>
      <c r="K172" s="19">
        <v>103.55647341589882</v>
      </c>
      <c r="L172" s="19">
        <v>174.0421921453179</v>
      </c>
      <c r="M172" s="19">
        <v>584.66375341021592</v>
      </c>
    </row>
    <row r="173" spans="2:13" x14ac:dyDescent="0.2">
      <c r="B173" s="11" t="s">
        <v>151</v>
      </c>
      <c r="C173" s="5">
        <v>1</v>
      </c>
      <c r="D173" s="19">
        <v>272.20570082094849</v>
      </c>
      <c r="E173" s="19">
        <v>296.0201786870947</v>
      </c>
      <c r="F173" s="19">
        <v>-23.814477866146206</v>
      </c>
      <c r="G173" s="19">
        <v>-0.23757954215466098</v>
      </c>
      <c r="H173" s="19">
        <v>20.390357336487881</v>
      </c>
      <c r="I173" s="19">
        <v>255.5943120653545</v>
      </c>
      <c r="J173" s="19">
        <v>336.44604530883493</v>
      </c>
      <c r="K173" s="19">
        <v>102.29079236769324</v>
      </c>
      <c r="L173" s="19">
        <v>93.21873383508651</v>
      </c>
      <c r="M173" s="19">
        <v>498.82162353910292</v>
      </c>
    </row>
    <row r="174" spans="2:13" x14ac:dyDescent="0.2">
      <c r="B174" s="11" t="s">
        <v>152</v>
      </c>
      <c r="C174" s="5">
        <v>1</v>
      </c>
      <c r="D174" s="19">
        <v>355.87124573559618</v>
      </c>
      <c r="E174" s="19">
        <v>305.94548233224384</v>
      </c>
      <c r="F174" s="19">
        <v>49.925763403352335</v>
      </c>
      <c r="G174" s="19">
        <v>0.49807264630193826</v>
      </c>
      <c r="H174" s="19">
        <v>19.177534774208201</v>
      </c>
      <c r="I174" s="19">
        <v>267.9241544014867</v>
      </c>
      <c r="J174" s="19">
        <v>343.96681026300098</v>
      </c>
      <c r="K174" s="19">
        <v>102.05595215820011</v>
      </c>
      <c r="L174" s="19">
        <v>103.60963103652915</v>
      </c>
      <c r="M174" s="19">
        <v>508.28133362795853</v>
      </c>
    </row>
    <row r="175" spans="2:13" x14ac:dyDescent="0.2">
      <c r="B175" s="11" t="s">
        <v>153</v>
      </c>
      <c r="C175" s="5">
        <v>1</v>
      </c>
      <c r="D175" s="19">
        <v>337.17576313998126</v>
      </c>
      <c r="E175" s="19">
        <v>309.69671884709908</v>
      </c>
      <c r="F175" s="19">
        <v>27.479044292882179</v>
      </c>
      <c r="G175" s="19">
        <v>0.27413822795717124</v>
      </c>
      <c r="H175" s="19">
        <v>18.774576486483557</v>
      </c>
      <c r="I175" s="19">
        <v>272.47429491419052</v>
      </c>
      <c r="J175" s="19">
        <v>346.91914278000763</v>
      </c>
      <c r="K175" s="19">
        <v>101.98099947121369</v>
      </c>
      <c r="L175" s="19">
        <v>107.50946854336564</v>
      </c>
      <c r="M175" s="19">
        <v>511.88396915083251</v>
      </c>
    </row>
    <row r="176" spans="2:13" x14ac:dyDescent="0.2">
      <c r="B176" s="11" t="s">
        <v>154</v>
      </c>
      <c r="C176" s="5">
        <v>1</v>
      </c>
      <c r="D176" s="19">
        <v>361.36155202758158</v>
      </c>
      <c r="E176" s="19">
        <v>320.3018186452955</v>
      </c>
      <c r="F176" s="19">
        <v>41.059733382286083</v>
      </c>
      <c r="G176" s="19">
        <v>0.40962278126715773</v>
      </c>
      <c r="H176" s="19">
        <v>30.821363562139243</v>
      </c>
      <c r="I176" s="19">
        <v>259.19546764312042</v>
      </c>
      <c r="J176" s="19">
        <v>381.40816964747057</v>
      </c>
      <c r="K176" s="19">
        <v>104.86942348811893</v>
      </c>
      <c r="L176" s="19">
        <v>112.38798679482812</v>
      </c>
      <c r="M176" s="19">
        <v>528.21565049576293</v>
      </c>
    </row>
    <row r="177" spans="2:13" x14ac:dyDescent="0.2">
      <c r="B177" s="11" t="s">
        <v>155</v>
      </c>
      <c r="C177" s="5">
        <v>1</v>
      </c>
      <c r="D177" s="19">
        <v>1041.2002563709802</v>
      </c>
      <c r="E177" s="19">
        <v>498.05289221428654</v>
      </c>
      <c r="F177" s="19">
        <v>543.1473641566937</v>
      </c>
      <c r="G177" s="19">
        <v>5.4185820417376345</v>
      </c>
      <c r="H177" s="19">
        <v>28.795317840281466</v>
      </c>
      <c r="I177" s="19">
        <v>440.96337391247829</v>
      </c>
      <c r="J177" s="19">
        <v>555.14241051609474</v>
      </c>
      <c r="K177" s="19">
        <v>104.29194532860004</v>
      </c>
      <c r="L177" s="19">
        <v>291.28396698161066</v>
      </c>
      <c r="M177" s="19">
        <v>704.82181744696243</v>
      </c>
    </row>
    <row r="178" spans="2:13" x14ac:dyDescent="0.2">
      <c r="B178" s="11" t="s">
        <v>156</v>
      </c>
      <c r="C178" s="5">
        <v>1</v>
      </c>
      <c r="D178" s="19">
        <v>753.38798724890694</v>
      </c>
      <c r="E178" s="19">
        <v>367.39179212565909</v>
      </c>
      <c r="F178" s="19">
        <v>385.99619512324784</v>
      </c>
      <c r="G178" s="19">
        <v>3.8508003335729906</v>
      </c>
      <c r="H178" s="19">
        <v>17.714476055095773</v>
      </c>
      <c r="I178" s="19">
        <v>332.27112040521632</v>
      </c>
      <c r="J178" s="19">
        <v>402.51246384610187</v>
      </c>
      <c r="K178" s="19">
        <v>101.79116952274116</v>
      </c>
      <c r="L178" s="19">
        <v>165.58089815796836</v>
      </c>
      <c r="M178" s="19">
        <v>569.20268609334983</v>
      </c>
    </row>
    <row r="179" spans="2:13" x14ac:dyDescent="0.2">
      <c r="B179" s="11" t="s">
        <v>157</v>
      </c>
      <c r="C179" s="5">
        <v>1</v>
      </c>
      <c r="D179" s="19">
        <v>192.07759771029299</v>
      </c>
      <c r="E179" s="19">
        <v>316.30855606396869</v>
      </c>
      <c r="F179" s="19">
        <v>-124.2309583536757</v>
      </c>
      <c r="G179" s="19">
        <v>-1.2393609623941451</v>
      </c>
      <c r="H179" s="19">
        <v>18.147393608862938</v>
      </c>
      <c r="I179" s="19">
        <v>280.32958318685695</v>
      </c>
      <c r="J179" s="19">
        <v>352.28752894108044</v>
      </c>
      <c r="K179" s="19">
        <v>101.86740119241222</v>
      </c>
      <c r="L179" s="19">
        <v>114.34652539672834</v>
      </c>
      <c r="M179" s="19">
        <v>518.27058673120905</v>
      </c>
    </row>
    <row r="180" spans="2:13" x14ac:dyDescent="0.2">
      <c r="B180" s="11" t="s">
        <v>158</v>
      </c>
      <c r="C180" s="5">
        <v>1</v>
      </c>
      <c r="D180" s="19">
        <v>390.64287641209955</v>
      </c>
      <c r="E180" s="19">
        <v>362.42838552110004</v>
      </c>
      <c r="F180" s="19">
        <v>28.214490890999514</v>
      </c>
      <c r="G180" s="19">
        <v>0.28147523811720943</v>
      </c>
      <c r="H180" s="19">
        <v>17.396008432027337</v>
      </c>
      <c r="I180" s="19">
        <v>327.93910683811373</v>
      </c>
      <c r="J180" s="19">
        <v>396.91766420408635</v>
      </c>
      <c r="K180" s="19">
        <v>101.73623071584692</v>
      </c>
      <c r="L180" s="19">
        <v>160.72641308152251</v>
      </c>
      <c r="M180" s="19">
        <v>564.13035796067754</v>
      </c>
    </row>
    <row r="181" spans="2:13" x14ac:dyDescent="0.2">
      <c r="B181" s="11" t="s">
        <v>159</v>
      </c>
      <c r="C181" s="5">
        <v>1</v>
      </c>
      <c r="D181" s="19">
        <v>256.29154906337163</v>
      </c>
      <c r="E181" s="19">
        <v>245.95409450914508</v>
      </c>
      <c r="F181" s="19">
        <v>10.337454554226554</v>
      </c>
      <c r="G181" s="19">
        <v>0.10312918611283407</v>
      </c>
      <c r="H181" s="19">
        <v>12.458583295427591</v>
      </c>
      <c r="I181" s="19">
        <v>221.25374138215341</v>
      </c>
      <c r="J181" s="19">
        <v>270.65444763613675</v>
      </c>
      <c r="K181" s="19">
        <v>101.00918685263224</v>
      </c>
      <c r="L181" s="19">
        <v>45.693557241960349</v>
      </c>
      <c r="M181" s="19">
        <v>446.21463177632984</v>
      </c>
    </row>
    <row r="182" spans="2:13" x14ac:dyDescent="0.2">
      <c r="B182" s="11" t="s">
        <v>160</v>
      </c>
      <c r="C182" s="5">
        <v>1</v>
      </c>
      <c r="D182" s="19">
        <v>184.67931669463792</v>
      </c>
      <c r="E182" s="19">
        <v>170.18007880187696</v>
      </c>
      <c r="F182" s="19">
        <v>14.499237892760959</v>
      </c>
      <c r="G182" s="19">
        <v>0.14464823959254433</v>
      </c>
      <c r="H182" s="19">
        <v>22.518210781033041</v>
      </c>
      <c r="I182" s="19">
        <v>125.53553576754331</v>
      </c>
      <c r="J182" s="19">
        <v>214.82462183621061</v>
      </c>
      <c r="K182" s="19">
        <v>102.7361151089523</v>
      </c>
      <c r="L182" s="19">
        <v>-33.504261697553346</v>
      </c>
      <c r="M182" s="19">
        <v>373.86441930130729</v>
      </c>
    </row>
    <row r="183" spans="2:13" x14ac:dyDescent="0.2">
      <c r="B183" s="11" t="s">
        <v>161</v>
      </c>
      <c r="C183" s="5">
        <v>1</v>
      </c>
      <c r="D183" s="19">
        <v>259.95286757158794</v>
      </c>
      <c r="E183" s="19">
        <v>261.75530253470407</v>
      </c>
      <c r="F183" s="19">
        <v>-1.8024349631161272</v>
      </c>
      <c r="G183" s="19">
        <v>-1.7981568846799158E-2</v>
      </c>
      <c r="H183" s="19">
        <v>12.730298322395631</v>
      </c>
      <c r="I183" s="19">
        <v>236.51624793926501</v>
      </c>
      <c r="J183" s="19">
        <v>286.9943571301431</v>
      </c>
      <c r="K183" s="19">
        <v>101.0430602578824</v>
      </c>
      <c r="L183" s="19">
        <v>61.427607947023688</v>
      </c>
      <c r="M183" s="19">
        <v>462.08299712238443</v>
      </c>
    </row>
    <row r="184" spans="2:13" x14ac:dyDescent="0.2">
      <c r="B184" s="11" t="s">
        <v>162</v>
      </c>
      <c r="C184" s="5">
        <v>1</v>
      </c>
      <c r="D184" s="19">
        <v>325.84191908072341</v>
      </c>
      <c r="E184" s="19">
        <v>279.89842729977397</v>
      </c>
      <c r="F184" s="19">
        <v>45.943491780949444</v>
      </c>
      <c r="G184" s="19">
        <v>0.45834444927390566</v>
      </c>
      <c r="H184" s="19">
        <v>14.28495529588511</v>
      </c>
      <c r="I184" s="19">
        <v>251.57711404571009</v>
      </c>
      <c r="J184" s="19">
        <v>308.21974055383782</v>
      </c>
      <c r="K184" s="19">
        <v>101.25067643579622</v>
      </c>
      <c r="L184" s="19">
        <v>79.159113446263433</v>
      </c>
      <c r="M184" s="19">
        <v>480.63774115328454</v>
      </c>
    </row>
    <row r="185" spans="2:13" x14ac:dyDescent="0.2">
      <c r="B185" s="11" t="s">
        <v>163</v>
      </c>
      <c r="C185" s="5">
        <v>1</v>
      </c>
      <c r="D185" s="19">
        <v>291.77268941607758</v>
      </c>
      <c r="E185" s="19">
        <v>282.4530007839258</v>
      </c>
      <c r="F185" s="19">
        <v>9.3196886321517809</v>
      </c>
      <c r="G185" s="19">
        <v>9.2975683560889588E-2</v>
      </c>
      <c r="H185" s="19">
        <v>14.591252664138414</v>
      </c>
      <c r="I185" s="19">
        <v>253.52442320627696</v>
      </c>
      <c r="J185" s="19">
        <v>311.38157836157467</v>
      </c>
      <c r="K185" s="19">
        <v>101.2943442903383</v>
      </c>
      <c r="L185" s="19">
        <v>81.627111161572969</v>
      </c>
      <c r="M185" s="19">
        <v>483.27889040627861</v>
      </c>
    </row>
    <row r="186" spans="2:13" x14ac:dyDescent="0.2">
      <c r="B186" s="11" t="s">
        <v>164</v>
      </c>
      <c r="C186" s="5">
        <v>1</v>
      </c>
      <c r="D186" s="19">
        <v>126.71894491627157</v>
      </c>
      <c r="E186" s="19">
        <v>111.03815797846619</v>
      </c>
      <c r="F186" s="19">
        <v>15.680786937805379</v>
      </c>
      <c r="G186" s="19">
        <v>0.1564356859826237</v>
      </c>
      <c r="H186" s="19">
        <v>34.986147268773195</v>
      </c>
      <c r="I186" s="19">
        <v>41.674718203673208</v>
      </c>
      <c r="J186" s="19">
        <v>180.40159775325918</v>
      </c>
      <c r="K186" s="19">
        <v>106.16812154132309</v>
      </c>
      <c r="L186" s="19">
        <v>-99.450469076143889</v>
      </c>
      <c r="M186" s="19">
        <v>321.52678503307629</v>
      </c>
    </row>
    <row r="187" spans="2:13" x14ac:dyDescent="0.2">
      <c r="B187" s="11" t="s">
        <v>165</v>
      </c>
      <c r="C187" s="5">
        <v>1</v>
      </c>
      <c r="D187" s="19">
        <v>206.70153351002702</v>
      </c>
      <c r="E187" s="19">
        <v>155.66916811519428</v>
      </c>
      <c r="F187" s="19">
        <v>51.032365394832738</v>
      </c>
      <c r="G187" s="19">
        <v>0.50911240102429933</v>
      </c>
      <c r="H187" s="19">
        <v>25.437743683197166</v>
      </c>
      <c r="I187" s="19">
        <v>105.23636714339587</v>
      </c>
      <c r="J187" s="19">
        <v>206.10196908699271</v>
      </c>
      <c r="K187" s="19">
        <v>103.41527128327277</v>
      </c>
      <c r="L187" s="19">
        <v>-49.361665555754882</v>
      </c>
      <c r="M187" s="19">
        <v>360.70000178614345</v>
      </c>
    </row>
    <row r="188" spans="2:13" x14ac:dyDescent="0.2">
      <c r="B188" s="11" t="s">
        <v>166</v>
      </c>
      <c r="C188" s="5">
        <v>1</v>
      </c>
      <c r="D188" s="19">
        <v>201.98489226665259</v>
      </c>
      <c r="E188" s="19">
        <v>156.046028281058</v>
      </c>
      <c r="F188" s="19">
        <v>45.938863985594594</v>
      </c>
      <c r="G188" s="19">
        <v>0.45829828116105553</v>
      </c>
      <c r="H188" s="19">
        <v>25.360350369019709</v>
      </c>
      <c r="I188" s="19">
        <v>105.76666708202677</v>
      </c>
      <c r="J188" s="19">
        <v>206.32538948008923</v>
      </c>
      <c r="K188" s="19">
        <v>103.39626154624888</v>
      </c>
      <c r="L188" s="19">
        <v>-48.947116737320727</v>
      </c>
      <c r="M188" s="19">
        <v>361.0391732994367</v>
      </c>
    </row>
    <row r="189" spans="2:13" x14ac:dyDescent="0.2">
      <c r="B189" s="11" t="s">
        <v>167</v>
      </c>
      <c r="C189" s="5">
        <v>1</v>
      </c>
      <c r="D189" s="19">
        <v>303.19777569926305</v>
      </c>
      <c r="E189" s="19">
        <v>295.80730962544237</v>
      </c>
      <c r="F189" s="19">
        <v>7.3904660738206758</v>
      </c>
      <c r="G189" s="19">
        <v>7.3729248064845709E-2</v>
      </c>
      <c r="H189" s="19">
        <v>16.459614174651467</v>
      </c>
      <c r="I189" s="19">
        <v>263.17452363306234</v>
      </c>
      <c r="J189" s="19">
        <v>328.44009561782241</v>
      </c>
      <c r="K189" s="19">
        <v>101.58030532381389</v>
      </c>
      <c r="L189" s="19">
        <v>94.414474441149224</v>
      </c>
      <c r="M189" s="19">
        <v>497.20014480973555</v>
      </c>
    </row>
    <row r="190" spans="2:13" x14ac:dyDescent="0.2">
      <c r="B190" s="11" t="s">
        <v>168</v>
      </c>
      <c r="C190" s="5">
        <v>1</v>
      </c>
      <c r="D190" s="19">
        <v>342.45802828352049</v>
      </c>
      <c r="E190" s="19">
        <v>273.74382983389916</v>
      </c>
      <c r="F190" s="19">
        <v>68.714198449621335</v>
      </c>
      <c r="G190" s="19">
        <v>0.68551105335770146</v>
      </c>
      <c r="H190" s="19">
        <v>13.627998419029558</v>
      </c>
      <c r="I190" s="19">
        <v>246.72499748498709</v>
      </c>
      <c r="J190" s="19">
        <v>300.7626621828112</v>
      </c>
      <c r="K190" s="19">
        <v>101.16008042607488</v>
      </c>
      <c r="L190" s="19">
        <v>73.184131381189019</v>
      </c>
      <c r="M190" s="19">
        <v>474.30352828660932</v>
      </c>
    </row>
    <row r="191" spans="2:13" x14ac:dyDescent="0.2">
      <c r="B191" s="11" t="s">
        <v>169</v>
      </c>
      <c r="C191" s="5">
        <v>1</v>
      </c>
      <c r="D191" s="19">
        <v>189.92428664396911</v>
      </c>
      <c r="E191" s="19">
        <v>273.74382983389916</v>
      </c>
      <c r="F191" s="19">
        <v>-83.819543189930044</v>
      </c>
      <c r="G191" s="19">
        <v>-0.83620597548288711</v>
      </c>
      <c r="H191" s="19">
        <v>13.627998419029558</v>
      </c>
      <c r="I191" s="19">
        <v>246.72499748498709</v>
      </c>
      <c r="J191" s="19">
        <v>300.7626621828112</v>
      </c>
      <c r="K191" s="19">
        <v>101.16008042607488</v>
      </c>
      <c r="L191" s="19">
        <v>73.184131381189019</v>
      </c>
      <c r="M191" s="19">
        <v>474.30352828660932</v>
      </c>
    </row>
    <row r="192" spans="2:13" x14ac:dyDescent="0.2">
      <c r="B192" s="11" t="s">
        <v>170</v>
      </c>
      <c r="C192" s="5">
        <v>1</v>
      </c>
      <c r="D192" s="19">
        <v>192.14693620199762</v>
      </c>
      <c r="E192" s="19">
        <v>246.65397765232416</v>
      </c>
      <c r="F192" s="19">
        <v>-54.50704145032654</v>
      </c>
      <c r="G192" s="19">
        <v>-0.54377669016134977</v>
      </c>
      <c r="H192" s="19">
        <v>12.447229865079231</v>
      </c>
      <c r="I192" s="19">
        <v>221.97613380525277</v>
      </c>
      <c r="J192" s="19">
        <v>271.33182149939552</v>
      </c>
      <c r="K192" s="19">
        <v>101.00778713651233</v>
      </c>
      <c r="L192" s="19">
        <v>46.396215458486012</v>
      </c>
      <c r="M192" s="19">
        <v>446.91173984616228</v>
      </c>
    </row>
    <row r="193" spans="2:13" x14ac:dyDescent="0.2">
      <c r="B193" s="11" t="s">
        <v>171</v>
      </c>
      <c r="C193" s="5">
        <v>1</v>
      </c>
      <c r="D193" s="19">
        <v>166.4431242436884</v>
      </c>
      <c r="E193" s="19">
        <v>246.65397765232416</v>
      </c>
      <c r="F193" s="19">
        <v>-80.210853408635757</v>
      </c>
      <c r="G193" s="19">
        <v>-0.80020472990290825</v>
      </c>
      <c r="H193" s="19">
        <v>12.447229865079231</v>
      </c>
      <c r="I193" s="19">
        <v>221.97613380525277</v>
      </c>
      <c r="J193" s="19">
        <v>271.33182149939552</v>
      </c>
      <c r="K193" s="19">
        <v>101.00778713651233</v>
      </c>
      <c r="L193" s="19">
        <v>46.396215458486012</v>
      </c>
      <c r="M193" s="19">
        <v>446.91173984616228</v>
      </c>
    </row>
    <row r="194" spans="2:13" x14ac:dyDescent="0.2">
      <c r="B194" s="11" t="s">
        <v>172</v>
      </c>
      <c r="C194" s="5">
        <v>1</v>
      </c>
      <c r="D194" s="19">
        <v>235.78191117171292</v>
      </c>
      <c r="E194" s="19">
        <v>271.82285248195296</v>
      </c>
      <c r="F194" s="19">
        <v>-36.040941310240044</v>
      </c>
      <c r="G194" s="19">
        <v>-0.35955398155011004</v>
      </c>
      <c r="H194" s="19">
        <v>13.448374584720291</v>
      </c>
      <c r="I194" s="19">
        <v>245.16014185509027</v>
      </c>
      <c r="J194" s="19">
        <v>298.48556310881565</v>
      </c>
      <c r="K194" s="19">
        <v>101.13603863050903</v>
      </c>
      <c r="L194" s="19">
        <v>71.310819227299618</v>
      </c>
      <c r="M194" s="19">
        <v>472.33488573660634</v>
      </c>
    </row>
    <row r="195" spans="2:13" x14ac:dyDescent="0.2">
      <c r="B195" s="11" t="s">
        <v>173</v>
      </c>
      <c r="C195" s="5">
        <v>1</v>
      </c>
      <c r="D195" s="19">
        <v>284.67501459199542</v>
      </c>
      <c r="E195" s="19">
        <v>279.92342310157028</v>
      </c>
      <c r="F195" s="19">
        <v>4.7515914904251417</v>
      </c>
      <c r="G195" s="19">
        <v>4.7403135905237058E-2</v>
      </c>
      <c r="H195" s="19">
        <v>14.287861479457517</v>
      </c>
      <c r="I195" s="19">
        <v>251.59634805591355</v>
      </c>
      <c r="J195" s="19">
        <v>308.25049814722701</v>
      </c>
      <c r="K195" s="19">
        <v>101.25108649568671</v>
      </c>
      <c r="L195" s="19">
        <v>79.183296264443726</v>
      </c>
      <c r="M195" s="19">
        <v>480.66354993869686</v>
      </c>
    </row>
    <row r="196" spans="2:13" x14ac:dyDescent="0.2">
      <c r="B196" s="11" t="s">
        <v>174</v>
      </c>
      <c r="C196" s="5">
        <v>1</v>
      </c>
      <c r="D196" s="19">
        <v>214.07504868302217</v>
      </c>
      <c r="E196" s="19">
        <v>286.94391763857192</v>
      </c>
      <c r="F196" s="19">
        <v>-72.868868955549743</v>
      </c>
      <c r="G196" s="19">
        <v>-0.72695914733439615</v>
      </c>
      <c r="H196" s="19">
        <v>15.172594220665991</v>
      </c>
      <c r="I196" s="19">
        <v>256.86277388280104</v>
      </c>
      <c r="J196" s="19">
        <v>317.0250613943428</v>
      </c>
      <c r="K196" s="19">
        <v>101.37971762776741</v>
      </c>
      <c r="L196" s="19">
        <v>85.948767071204372</v>
      </c>
      <c r="M196" s="19">
        <v>487.93906820593946</v>
      </c>
    </row>
    <row r="197" spans="2:13" x14ac:dyDescent="0.2">
      <c r="B197" s="11" t="s">
        <v>175</v>
      </c>
      <c r="C197" s="5">
        <v>1</v>
      </c>
      <c r="D197" s="19">
        <v>183.77263114909792</v>
      </c>
      <c r="E197" s="19">
        <v>173.22008403719462</v>
      </c>
      <c r="F197" s="19">
        <v>10.552547111903294</v>
      </c>
      <c r="G197" s="19">
        <v>0.10527500646887719</v>
      </c>
      <c r="H197" s="19">
        <v>21.924781236047796</v>
      </c>
      <c r="I197" s="19">
        <v>129.75207279379944</v>
      </c>
      <c r="J197" s="19">
        <v>216.68809528058981</v>
      </c>
      <c r="K197" s="19">
        <v>102.60767789570826</v>
      </c>
      <c r="L197" s="19">
        <v>-30.20961719494926</v>
      </c>
      <c r="M197" s="19">
        <v>376.64978526933851</v>
      </c>
    </row>
    <row r="198" spans="2:13" x14ac:dyDescent="0.2">
      <c r="B198" s="11" t="s">
        <v>176</v>
      </c>
      <c r="C198" s="5">
        <v>1</v>
      </c>
      <c r="D198" s="19">
        <v>289.28642125223553</v>
      </c>
      <c r="E198" s="19">
        <v>262.05140695623891</v>
      </c>
      <c r="F198" s="19">
        <v>27.235014295996621</v>
      </c>
      <c r="G198" s="19">
        <v>0.27170372003900722</v>
      </c>
      <c r="H198" s="19">
        <v>12.745704692589777</v>
      </c>
      <c r="I198" s="19">
        <v>236.78180773343919</v>
      </c>
      <c r="J198" s="19">
        <v>287.32100617903859</v>
      </c>
      <c r="K198" s="19">
        <v>101.04500244451266</v>
      </c>
      <c r="L198" s="19">
        <v>61.71986179466353</v>
      </c>
      <c r="M198" s="19">
        <v>462.38295211781428</v>
      </c>
    </row>
    <row r="199" spans="2:13" x14ac:dyDescent="0.2">
      <c r="B199" s="11" t="s">
        <v>177</v>
      </c>
      <c r="C199" s="5">
        <v>1</v>
      </c>
      <c r="D199" s="19">
        <v>397.14858141361776</v>
      </c>
      <c r="E199" s="19">
        <v>392.23133737911905</v>
      </c>
      <c r="F199" s="19">
        <v>4.9172440344987081</v>
      </c>
      <c r="G199" s="19">
        <v>4.9055729583711072E-2</v>
      </c>
      <c r="H199" s="19">
        <v>25.845228995299603</v>
      </c>
      <c r="I199" s="19">
        <v>340.9906571433367</v>
      </c>
      <c r="J199" s="19">
        <v>443.4720176149014</v>
      </c>
      <c r="K199" s="19">
        <v>103.51625665913707</v>
      </c>
      <c r="L199" s="19">
        <v>187.00029037850297</v>
      </c>
      <c r="M199" s="19">
        <v>597.46238437973511</v>
      </c>
    </row>
    <row r="200" spans="2:13" x14ac:dyDescent="0.2">
      <c r="B200" s="11" t="s">
        <v>178</v>
      </c>
      <c r="C200" s="5">
        <v>1</v>
      </c>
      <c r="D200" s="19">
        <v>300.04673067328798</v>
      </c>
      <c r="E200" s="19">
        <v>342.771000802098</v>
      </c>
      <c r="F200" s="19">
        <v>-42.724270128810019</v>
      </c>
      <c r="G200" s="19">
        <v>-0.42622864096147994</v>
      </c>
      <c r="H200" s="19">
        <v>16.886892311240356</v>
      </c>
      <c r="I200" s="19">
        <v>309.29109434610461</v>
      </c>
      <c r="J200" s="19">
        <v>376.25090725809139</v>
      </c>
      <c r="K200" s="19">
        <v>101.6504139825918</v>
      </c>
      <c r="L200" s="19">
        <v>141.23916838288571</v>
      </c>
      <c r="M200" s="19">
        <v>544.30283322131027</v>
      </c>
    </row>
    <row r="201" spans="2:13" x14ac:dyDescent="0.2">
      <c r="B201" s="11" t="s">
        <v>179</v>
      </c>
      <c r="C201" s="5">
        <v>1</v>
      </c>
      <c r="D201" s="19">
        <v>256.18438620920188</v>
      </c>
      <c r="E201" s="19">
        <v>382.95829128531523</v>
      </c>
      <c r="F201" s="19">
        <v>-126.77390507611335</v>
      </c>
      <c r="G201" s="19">
        <v>-1.2647300727914499</v>
      </c>
      <c r="H201" s="19">
        <v>19.146465556323047</v>
      </c>
      <c r="I201" s="19">
        <v>344.99856110086239</v>
      </c>
      <c r="J201" s="19">
        <v>420.91802146976806</v>
      </c>
      <c r="K201" s="19">
        <v>102.05011844285302</v>
      </c>
      <c r="L201" s="19">
        <v>180.6340058976736</v>
      </c>
      <c r="M201" s="19">
        <v>585.28257667295679</v>
      </c>
    </row>
    <row r="202" spans="2:13" x14ac:dyDescent="0.2">
      <c r="B202" s="11" t="s">
        <v>180</v>
      </c>
      <c r="C202" s="5">
        <v>1</v>
      </c>
      <c r="D202" s="19">
        <v>318.5782889727414</v>
      </c>
      <c r="E202" s="19">
        <v>363.18863359298086</v>
      </c>
      <c r="F202" s="19">
        <v>-44.610344620239459</v>
      </c>
      <c r="G202" s="19">
        <v>-0.44504461990764799</v>
      </c>
      <c r="H202" s="19">
        <v>17.440087464736827</v>
      </c>
      <c r="I202" s="19">
        <v>328.61196394044345</v>
      </c>
      <c r="J202" s="19">
        <v>397.76530324551828</v>
      </c>
      <c r="K202" s="19">
        <v>101.74377711525426</v>
      </c>
      <c r="L202" s="19">
        <v>161.47169968260215</v>
      </c>
      <c r="M202" s="19">
        <v>564.90556750335963</v>
      </c>
    </row>
    <row r="203" spans="2:13" x14ac:dyDescent="0.2">
      <c r="B203" s="11" t="s">
        <v>181</v>
      </c>
      <c r="C203" s="5">
        <v>1</v>
      </c>
      <c r="D203" s="19">
        <v>281.76515409737482</v>
      </c>
      <c r="E203" s="19">
        <v>279.54848568969089</v>
      </c>
      <c r="F203" s="19">
        <v>2.216668407683926</v>
      </c>
      <c r="G203" s="19">
        <v>2.2114071463850724E-2</v>
      </c>
      <c r="H203" s="19">
        <v>14.24446173847155</v>
      </c>
      <c r="I203" s="19">
        <v>251.30745485167429</v>
      </c>
      <c r="J203" s="19">
        <v>307.78951652770752</v>
      </c>
      <c r="K203" s="19">
        <v>101.24497133744296</v>
      </c>
      <c r="L203" s="19">
        <v>78.820482748553644</v>
      </c>
      <c r="M203" s="19">
        <v>480.27648863082811</v>
      </c>
    </row>
    <row r="204" spans="2:13" x14ac:dyDescent="0.2">
      <c r="B204" s="11" t="s">
        <v>182</v>
      </c>
      <c r="C204" s="5">
        <v>1</v>
      </c>
      <c r="D204" s="19">
        <v>348.46674668822629</v>
      </c>
      <c r="E204" s="19">
        <v>426.46840971406982</v>
      </c>
      <c r="F204" s="19">
        <v>-78.001663025843527</v>
      </c>
      <c r="G204" s="19">
        <v>-0.77816526119709306</v>
      </c>
      <c r="H204" s="19">
        <v>27.115690204665199</v>
      </c>
      <c r="I204" s="19">
        <v>372.70891656342002</v>
      </c>
      <c r="J204" s="19">
        <v>480.22790286471962</v>
      </c>
      <c r="K204" s="19">
        <v>103.84074434525324</v>
      </c>
      <c r="L204" s="19">
        <v>220.59403431548321</v>
      </c>
      <c r="M204" s="19">
        <v>632.34278511265643</v>
      </c>
    </row>
    <row r="205" spans="2:13" x14ac:dyDescent="0.2">
      <c r="B205" s="11" t="s">
        <v>183</v>
      </c>
      <c r="C205" s="5">
        <v>1</v>
      </c>
      <c r="D205" s="19">
        <v>378.71914793843308</v>
      </c>
      <c r="E205" s="19">
        <v>405.11225915131467</v>
      </c>
      <c r="F205" s="19">
        <v>-26.393111212881593</v>
      </c>
      <c r="G205" s="19">
        <v>-0.26330467177310318</v>
      </c>
      <c r="H205" s="19">
        <v>22.091513737793097</v>
      </c>
      <c r="I205" s="19">
        <v>361.31368450651195</v>
      </c>
      <c r="J205" s="19">
        <v>448.9108337961174</v>
      </c>
      <c r="K205" s="19">
        <v>102.64343383835113</v>
      </c>
      <c r="L205" s="19">
        <v>201.61166828519521</v>
      </c>
      <c r="M205" s="19">
        <v>608.61285001743408</v>
      </c>
    </row>
    <row r="206" spans="2:13" x14ac:dyDescent="0.2">
      <c r="B206" s="11" t="s">
        <v>184</v>
      </c>
      <c r="C206" s="5">
        <v>1</v>
      </c>
      <c r="D206" s="19">
        <v>360.30415645289946</v>
      </c>
      <c r="E206" s="19">
        <v>324.31012460059617</v>
      </c>
      <c r="F206" s="19">
        <v>35.994031852303294</v>
      </c>
      <c r="G206" s="19">
        <v>0.35908600036647975</v>
      </c>
      <c r="H206" s="19">
        <v>17.54382972782971</v>
      </c>
      <c r="I206" s="19">
        <v>289.52777582132143</v>
      </c>
      <c r="J206" s="19">
        <v>359.09247337987091</v>
      </c>
      <c r="K206" s="19">
        <v>101.76161109386952</v>
      </c>
      <c r="L206" s="19">
        <v>122.55783309304846</v>
      </c>
      <c r="M206" s="19">
        <v>526.06241610814391</v>
      </c>
    </row>
    <row r="207" spans="2:13" x14ac:dyDescent="0.2">
      <c r="B207" s="11" t="s">
        <v>185</v>
      </c>
      <c r="C207" s="5">
        <v>1</v>
      </c>
      <c r="D207" s="19">
        <v>342.76335527262108</v>
      </c>
      <c r="E207" s="19">
        <v>314.28575658985574</v>
      </c>
      <c r="F207" s="19">
        <v>28.477598682765347</v>
      </c>
      <c r="G207" s="19">
        <v>0.28410007117281511</v>
      </c>
      <c r="H207" s="19">
        <v>18.327514934218172</v>
      </c>
      <c r="I207" s="19">
        <v>277.94967566630913</v>
      </c>
      <c r="J207" s="19">
        <v>350.62183751340234</v>
      </c>
      <c r="K207" s="19">
        <v>101.8996434467013</v>
      </c>
      <c r="L207" s="19">
        <v>112.25980251754868</v>
      </c>
      <c r="M207" s="19">
        <v>516.3117106621628</v>
      </c>
    </row>
    <row r="208" spans="2:13" x14ac:dyDescent="0.2">
      <c r="B208" s="11" t="s">
        <v>186</v>
      </c>
      <c r="C208" s="5">
        <v>1</v>
      </c>
      <c r="D208" s="19">
        <v>360.59464988979607</v>
      </c>
      <c r="E208" s="19">
        <v>172.41637210187474</v>
      </c>
      <c r="F208" s="19">
        <v>188.17827778792133</v>
      </c>
      <c r="G208" s="19">
        <v>1.8773163674464282</v>
      </c>
      <c r="H208" s="19">
        <v>22.080965903155484</v>
      </c>
      <c r="I208" s="19">
        <v>128.63870956514211</v>
      </c>
      <c r="J208" s="19">
        <v>216.19403463860738</v>
      </c>
      <c r="K208" s="19">
        <v>102.64116418921398</v>
      </c>
      <c r="L208" s="19">
        <v>-31.079718964080257</v>
      </c>
      <c r="M208" s="19">
        <v>375.91246316782974</v>
      </c>
    </row>
    <row r="209" spans="2:13" x14ac:dyDescent="0.2">
      <c r="B209" s="11" t="s">
        <v>187</v>
      </c>
      <c r="C209" s="5">
        <v>1</v>
      </c>
      <c r="D209" s="19">
        <v>283.6937634993709</v>
      </c>
      <c r="E209" s="19">
        <v>247.16722532145042</v>
      </c>
      <c r="F209" s="19">
        <v>36.526538177920486</v>
      </c>
      <c r="G209" s="19">
        <v>0.36439842458781607</v>
      </c>
      <c r="H209" s="19">
        <v>12.440284804100507</v>
      </c>
      <c r="I209" s="19">
        <v>222.50315073325825</v>
      </c>
      <c r="J209" s="19">
        <v>271.83129990964261</v>
      </c>
      <c r="K209" s="19">
        <v>101.00693152901933</v>
      </c>
      <c r="L209" s="19">
        <v>46.911159452685041</v>
      </c>
      <c r="M209" s="19">
        <v>447.42329119021576</v>
      </c>
    </row>
    <row r="210" spans="2:13" x14ac:dyDescent="0.2">
      <c r="B210" s="11" t="s">
        <v>188</v>
      </c>
      <c r="C210" s="5">
        <v>1</v>
      </c>
      <c r="D210" s="19">
        <v>248.0364410567509</v>
      </c>
      <c r="E210" s="19">
        <v>225.92666899174378</v>
      </c>
      <c r="F210" s="19">
        <v>22.109772065007121</v>
      </c>
      <c r="G210" s="19">
        <v>0.22057294532648714</v>
      </c>
      <c r="H210" s="19">
        <v>13.649917117068592</v>
      </c>
      <c r="I210" s="19">
        <v>198.86438069211806</v>
      </c>
      <c r="J210" s="19">
        <v>252.9889572913695</v>
      </c>
      <c r="K210" s="19">
        <v>101.16303558219133</v>
      </c>
      <c r="L210" s="19">
        <v>25.361111654609118</v>
      </c>
      <c r="M210" s="19">
        <v>426.49222632887847</v>
      </c>
    </row>
    <row r="211" spans="2:13" x14ac:dyDescent="0.2">
      <c r="B211" s="11" t="s">
        <v>189</v>
      </c>
      <c r="C211" s="5">
        <v>1</v>
      </c>
      <c r="D211" s="19">
        <v>378.96757551248282</v>
      </c>
      <c r="E211" s="19">
        <v>432.8558048399351</v>
      </c>
      <c r="F211" s="19">
        <v>-53.888229327452279</v>
      </c>
      <c r="G211" s="19">
        <v>-0.53760325643508633</v>
      </c>
      <c r="H211" s="19">
        <v>27.60794178092204</v>
      </c>
      <c r="I211" s="19">
        <v>378.12037506209873</v>
      </c>
      <c r="J211" s="19">
        <v>487.59123461777148</v>
      </c>
      <c r="K211" s="19">
        <v>103.97037068453515</v>
      </c>
      <c r="L211" s="19">
        <v>226.7244326160355</v>
      </c>
      <c r="M211" s="19">
        <v>638.98717706383468</v>
      </c>
    </row>
    <row r="212" spans="2:13" x14ac:dyDescent="0.2">
      <c r="B212" s="11" t="s">
        <v>190</v>
      </c>
      <c r="C212" s="5">
        <v>1</v>
      </c>
      <c r="D212" s="19">
        <v>270.20687266746779</v>
      </c>
      <c r="E212" s="19">
        <v>300.63657704582738</v>
      </c>
      <c r="F212" s="19">
        <v>-30.429704378359588</v>
      </c>
      <c r="G212" s="19">
        <v>-0.30357479491034789</v>
      </c>
      <c r="H212" s="19">
        <v>19.801205878811917</v>
      </c>
      <c r="I212" s="19">
        <v>261.3787604908407</v>
      </c>
      <c r="J212" s="19">
        <v>339.89439360081406</v>
      </c>
      <c r="K212" s="19">
        <v>102.17498365625492</v>
      </c>
      <c r="L212" s="19">
        <v>98.064734228005392</v>
      </c>
      <c r="M212" s="19">
        <v>503.2084198636494</v>
      </c>
    </row>
    <row r="213" spans="2:13" ht="16" thickBot="1" x14ac:dyDescent="0.25">
      <c r="B213" s="15" t="s">
        <v>209</v>
      </c>
      <c r="C213" s="17">
        <v>1</v>
      </c>
      <c r="D213" s="20">
        <v>305.50056886598702</v>
      </c>
      <c r="E213" s="20">
        <v>336.35540520747543</v>
      </c>
      <c r="F213" s="20">
        <v>-30.854836341488408</v>
      </c>
      <c r="G213" s="20">
        <v>-0.30781602403672897</v>
      </c>
      <c r="H213" s="20">
        <v>16.992460661063941</v>
      </c>
      <c r="I213" s="20">
        <v>302.66619923019272</v>
      </c>
      <c r="J213" s="20">
        <v>370.04461118475814</v>
      </c>
      <c r="K213" s="20">
        <v>101.66800504691075</v>
      </c>
      <c r="L213" s="20">
        <v>134.78869679231286</v>
      </c>
      <c r="M213" s="20">
        <v>537.92211362263799</v>
      </c>
    </row>
    <row r="232" spans="6:6" x14ac:dyDescent="0.2">
      <c r="F232" t="s">
        <v>79</v>
      </c>
    </row>
    <row r="251" spans="6:6" x14ac:dyDescent="0.2">
      <c r="F251"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41" r:id="rId3" name="DD680407">
              <controlPr defaultSize="0" autoFill="0" autoPict="0" macro="[0]!GoToResultsNew1112202315252231">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B826-3310-2946-91AF-B8A10604E38C}">
  <sheetPr codeName="XLSTAT_20231112_152544_1">
    <tabColor rgb="FF007800"/>
  </sheetPr>
  <dimension ref="B1:M251"/>
  <sheetViews>
    <sheetView zoomScaleNormal="100" workbookViewId="0">
      <selection activeCell="N62" sqref="N62"/>
    </sheetView>
  </sheetViews>
  <sheetFormatPr baseColWidth="10" defaultRowHeight="15" x14ac:dyDescent="0.2"/>
  <cols>
    <col min="1" max="1" width="5.83203125" customWidth="1"/>
  </cols>
  <sheetData>
    <row r="1" spans="2:9" x14ac:dyDescent="0.2">
      <c r="B1" t="s">
        <v>215</v>
      </c>
    </row>
    <row r="2" spans="2:9" x14ac:dyDescent="0.2">
      <c r="B2" t="s">
        <v>212</v>
      </c>
    </row>
    <row r="3" spans="2:9" x14ac:dyDescent="0.2">
      <c r="B3" t="s">
        <v>213</v>
      </c>
    </row>
    <row r="4" spans="2:9" x14ac:dyDescent="0.2">
      <c r="B4" t="s">
        <v>34</v>
      </c>
    </row>
    <row r="5" spans="2:9" x14ac:dyDescent="0.2">
      <c r="B5" t="s">
        <v>35</v>
      </c>
    </row>
    <row r="6" spans="2:9" ht="38" customHeight="1" x14ac:dyDescent="0.2"/>
    <row r="7" spans="2:9" ht="21" customHeight="1" x14ac:dyDescent="0.2">
      <c r="B7" s="41"/>
    </row>
    <row r="10" spans="2:9" x14ac:dyDescent="0.2">
      <c r="B10" t="s">
        <v>36</v>
      </c>
    </row>
    <row r="11" spans="2:9" ht="16" thickBot="1" x14ac:dyDescent="0.25"/>
    <row r="12" spans="2:9" ht="30" customHeight="1" x14ac:dyDescent="0.2">
      <c r="B12" s="12" t="s">
        <v>37</v>
      </c>
      <c r="C12" s="13" t="s">
        <v>38</v>
      </c>
      <c r="D12" s="13" t="s">
        <v>39</v>
      </c>
      <c r="E12" s="13" t="s">
        <v>40</v>
      </c>
      <c r="F12" s="13" t="s">
        <v>41</v>
      </c>
      <c r="G12" s="13" t="s">
        <v>42</v>
      </c>
      <c r="H12" s="13" t="s">
        <v>43</v>
      </c>
      <c r="I12" s="13" t="s">
        <v>44</v>
      </c>
    </row>
    <row r="13" spans="2:9" x14ac:dyDescent="0.2">
      <c r="B13" s="14" t="s">
        <v>3</v>
      </c>
      <c r="C13" s="16">
        <v>110</v>
      </c>
      <c r="D13" s="16">
        <v>0</v>
      </c>
      <c r="E13" s="16">
        <v>110</v>
      </c>
      <c r="F13" s="18">
        <v>89.823337547925831</v>
      </c>
      <c r="G13" s="18">
        <v>440.97002195203333</v>
      </c>
      <c r="H13" s="18">
        <v>254.37430154467617</v>
      </c>
      <c r="I13" s="18">
        <v>67.457052396834825</v>
      </c>
    </row>
    <row r="14" spans="2:9" x14ac:dyDescent="0.2">
      <c r="B14" s="11" t="s">
        <v>4</v>
      </c>
      <c r="C14" s="5">
        <v>110</v>
      </c>
      <c r="D14" s="5">
        <v>0</v>
      </c>
      <c r="E14" s="5">
        <v>110</v>
      </c>
      <c r="F14" s="19">
        <v>3.0049999999999999</v>
      </c>
      <c r="G14" s="19">
        <v>6.19</v>
      </c>
      <c r="H14" s="19">
        <v>4.1602182276636341</v>
      </c>
      <c r="I14" s="19">
        <v>0.50407431692302729</v>
      </c>
    </row>
    <row r="15" spans="2:9" x14ac:dyDescent="0.2">
      <c r="B15" s="11" t="s">
        <v>5</v>
      </c>
      <c r="C15" s="5">
        <v>110</v>
      </c>
      <c r="D15" s="5">
        <v>0</v>
      </c>
      <c r="E15" s="5">
        <v>110</v>
      </c>
      <c r="F15" s="19">
        <v>0</v>
      </c>
      <c r="G15" s="19">
        <v>1</v>
      </c>
      <c r="H15" s="19">
        <v>5.4545454545454536E-2</v>
      </c>
      <c r="I15" s="19">
        <v>0.22813015906399167</v>
      </c>
    </row>
    <row r="16" spans="2:9" ht="16" thickBot="1" x14ac:dyDescent="0.25">
      <c r="B16" s="15" t="s">
        <v>6</v>
      </c>
      <c r="C16" s="17">
        <v>110</v>
      </c>
      <c r="D16" s="17">
        <v>0</v>
      </c>
      <c r="E16" s="17">
        <v>110</v>
      </c>
      <c r="F16" s="20">
        <v>0</v>
      </c>
      <c r="G16" s="20">
        <v>1</v>
      </c>
      <c r="H16" s="20">
        <v>0.17272727272727276</v>
      </c>
      <c r="I16" s="20">
        <v>0.379741363192238</v>
      </c>
    </row>
    <row r="19" spans="2:6" x14ac:dyDescent="0.2">
      <c r="B19" s="10" t="s">
        <v>45</v>
      </c>
    </row>
    <row r="20" spans="2:6" ht="16" thickBot="1" x14ac:dyDescent="0.25"/>
    <row r="21" spans="2:6" ht="32" x14ac:dyDescent="0.2">
      <c r="B21" s="12"/>
      <c r="C21" s="13" t="s">
        <v>4</v>
      </c>
      <c r="D21" s="13" t="s">
        <v>5</v>
      </c>
      <c r="E21" s="13" t="s">
        <v>6</v>
      </c>
      <c r="F21" s="21" t="s">
        <v>3</v>
      </c>
    </row>
    <row r="22" spans="2:6" x14ac:dyDescent="0.2">
      <c r="B22" s="22" t="s">
        <v>4</v>
      </c>
      <c r="C22" s="28">
        <v>1</v>
      </c>
      <c r="D22" s="24">
        <v>-3.9973135393706297E-2</v>
      </c>
      <c r="E22" s="24">
        <v>-0.12581622922672867</v>
      </c>
      <c r="F22" s="25">
        <v>-0.33021766276231967</v>
      </c>
    </row>
    <row r="23" spans="2:6" x14ac:dyDescent="0.2">
      <c r="B23" s="11" t="s">
        <v>5</v>
      </c>
      <c r="C23" s="19">
        <v>-3.9973135393706297E-2</v>
      </c>
      <c r="D23" s="29">
        <v>1</v>
      </c>
      <c r="E23" s="19">
        <v>-0.10975266129361658</v>
      </c>
      <c r="F23" s="26">
        <v>0.33590078991184857</v>
      </c>
    </row>
    <row r="24" spans="2:6" x14ac:dyDescent="0.2">
      <c r="B24" s="11" t="s">
        <v>6</v>
      </c>
      <c r="C24" s="19">
        <v>-0.12581622922672867</v>
      </c>
      <c r="D24" s="19">
        <v>-0.10975266129361658</v>
      </c>
      <c r="E24" s="29">
        <v>1</v>
      </c>
      <c r="F24" s="26">
        <v>0.35311679312415456</v>
      </c>
    </row>
    <row r="25" spans="2:6" ht="16" thickBot="1" x14ac:dyDescent="0.25">
      <c r="B25" s="23" t="s">
        <v>3</v>
      </c>
      <c r="C25" s="27">
        <v>-0.33021766276231967</v>
      </c>
      <c r="D25" s="27">
        <v>0.33590078991184857</v>
      </c>
      <c r="E25" s="27">
        <v>0.35311679312415456</v>
      </c>
      <c r="F25" s="30">
        <v>1</v>
      </c>
    </row>
    <row r="28" spans="2:6" x14ac:dyDescent="0.2">
      <c r="B28" s="10" t="s">
        <v>201</v>
      </c>
    </row>
    <row r="30" spans="2:6" x14ac:dyDescent="0.2">
      <c r="B30" t="s">
        <v>202</v>
      </c>
    </row>
    <row r="31" spans="2:6" ht="16" thickBot="1" x14ac:dyDescent="0.25"/>
    <row r="32" spans="2:6" x14ac:dyDescent="0.2">
      <c r="B32" s="31" t="s">
        <v>38</v>
      </c>
      <c r="C32" s="32">
        <v>110</v>
      </c>
    </row>
    <row r="33" spans="2:3" x14ac:dyDescent="0.2">
      <c r="B33" s="11" t="s">
        <v>46</v>
      </c>
      <c r="C33" s="5">
        <v>110</v>
      </c>
    </row>
    <row r="34" spans="2:3" x14ac:dyDescent="0.2">
      <c r="B34" s="11" t="s">
        <v>47</v>
      </c>
      <c r="C34" s="5">
        <v>106</v>
      </c>
    </row>
    <row r="35" spans="2:3" x14ac:dyDescent="0.2">
      <c r="B35" s="11" t="s">
        <v>48</v>
      </c>
      <c r="C35" s="19">
        <v>0.33855089175762654</v>
      </c>
    </row>
    <row r="36" spans="2:3" x14ac:dyDescent="0.2">
      <c r="B36" s="11" t="s">
        <v>49</v>
      </c>
      <c r="C36" s="19">
        <v>0.31983063397718203</v>
      </c>
    </row>
    <row r="37" spans="2:3" x14ac:dyDescent="0.2">
      <c r="B37" s="11" t="s">
        <v>50</v>
      </c>
      <c r="C37" s="19">
        <v>3095.079356569257</v>
      </c>
    </row>
    <row r="38" spans="2:3" x14ac:dyDescent="0.2">
      <c r="B38" s="11" t="s">
        <v>51</v>
      </c>
      <c r="C38" s="19">
        <v>55.633437396670509</v>
      </c>
    </row>
    <row r="39" spans="2:3" x14ac:dyDescent="0.2">
      <c r="B39" s="11" t="s">
        <v>52</v>
      </c>
      <c r="C39" s="19">
        <v>19.651057756383356</v>
      </c>
    </row>
    <row r="40" spans="2:3" x14ac:dyDescent="0.2">
      <c r="B40" s="11" t="s">
        <v>53</v>
      </c>
      <c r="C40" s="19">
        <v>1.780867478715447</v>
      </c>
    </row>
    <row r="41" spans="2:3" x14ac:dyDescent="0.2">
      <c r="B41" s="11" t="s">
        <v>54</v>
      </c>
      <c r="C41" s="19">
        <v>4</v>
      </c>
    </row>
    <row r="42" spans="2:3" x14ac:dyDescent="0.2">
      <c r="B42" s="11" t="s">
        <v>55</v>
      </c>
      <c r="C42" s="19">
        <v>888.0580308694008</v>
      </c>
    </row>
    <row r="43" spans="2:3" x14ac:dyDescent="0.2">
      <c r="B43" s="11" t="s">
        <v>56</v>
      </c>
      <c r="C43" s="19">
        <v>888.4389832503532</v>
      </c>
    </row>
    <row r="44" spans="2:3" x14ac:dyDescent="0.2">
      <c r="B44" s="11" t="s">
        <v>57</v>
      </c>
      <c r="C44" s="19">
        <v>898.85995233257051</v>
      </c>
    </row>
    <row r="45" spans="2:3" ht="16" thickBot="1" x14ac:dyDescent="0.25">
      <c r="B45" s="15" t="s">
        <v>58</v>
      </c>
      <c r="C45" s="20">
        <v>0.71136979565689218</v>
      </c>
    </row>
    <row r="48" spans="2:3" x14ac:dyDescent="0.2">
      <c r="B48" t="s">
        <v>203</v>
      </c>
    </row>
    <row r="49" spans="2:9" ht="16" thickBot="1" x14ac:dyDescent="0.25"/>
    <row r="50" spans="2:9" ht="30" customHeight="1" x14ac:dyDescent="0.2">
      <c r="B50" s="12" t="s">
        <v>59</v>
      </c>
      <c r="C50" s="13" t="s">
        <v>47</v>
      </c>
      <c r="D50" s="13" t="s">
        <v>60</v>
      </c>
      <c r="E50" s="13" t="s">
        <v>61</v>
      </c>
      <c r="F50" s="13" t="s">
        <v>62</v>
      </c>
      <c r="G50" s="13" t="s">
        <v>63</v>
      </c>
      <c r="H50" s="13" t="s">
        <v>64</v>
      </c>
    </row>
    <row r="51" spans="2:9" x14ac:dyDescent="0.2">
      <c r="B51" s="22" t="s">
        <v>65</v>
      </c>
      <c r="C51" s="24">
        <v>3</v>
      </c>
      <c r="D51" s="24">
        <v>167921.06527321454</v>
      </c>
      <c r="E51" s="24">
        <v>55973.688424404849</v>
      </c>
      <c r="F51" s="24">
        <v>18.08473450142775</v>
      </c>
      <c r="G51" s="33">
        <v>1.5011551563894647E-9</v>
      </c>
      <c r="H51" s="36" t="s">
        <v>68</v>
      </c>
    </row>
    <row r="52" spans="2:9" x14ac:dyDescent="0.2">
      <c r="B52" s="11" t="s">
        <v>66</v>
      </c>
      <c r="C52" s="19">
        <v>106</v>
      </c>
      <c r="D52" s="19">
        <v>328078.41179634124</v>
      </c>
      <c r="E52" s="19">
        <v>3095.079356569257</v>
      </c>
      <c r="F52" s="19"/>
      <c r="G52" s="34"/>
      <c r="H52" s="37" t="s">
        <v>69</v>
      </c>
    </row>
    <row r="53" spans="2:9" ht="16" thickBot="1" x14ac:dyDescent="0.25">
      <c r="B53" s="15" t="s">
        <v>67</v>
      </c>
      <c r="C53" s="20">
        <v>109</v>
      </c>
      <c r="D53" s="20">
        <v>495999.47706955578</v>
      </c>
      <c r="E53" s="20"/>
      <c r="F53" s="20"/>
      <c r="G53" s="35"/>
      <c r="H53" s="38" t="s">
        <v>69</v>
      </c>
    </row>
    <row r="54" spans="2:9" x14ac:dyDescent="0.2">
      <c r="B54" s="39" t="s">
        <v>70</v>
      </c>
    </row>
    <row r="55" spans="2:9" x14ac:dyDescent="0.2">
      <c r="B55" s="39" t="s">
        <v>71</v>
      </c>
    </row>
    <row r="58" spans="2:9" x14ac:dyDescent="0.2">
      <c r="B58" t="s">
        <v>204</v>
      </c>
    </row>
    <row r="59" spans="2:9" ht="16" thickBot="1" x14ac:dyDescent="0.25"/>
    <row r="60" spans="2:9" ht="30" customHeight="1" x14ac:dyDescent="0.2">
      <c r="B60" s="12" t="s">
        <v>59</v>
      </c>
      <c r="C60" s="13" t="s">
        <v>72</v>
      </c>
      <c r="D60" s="13" t="s">
        <v>73</v>
      </c>
      <c r="E60" s="13" t="s">
        <v>74</v>
      </c>
      <c r="F60" s="13" t="s">
        <v>75</v>
      </c>
      <c r="G60" s="13" t="s">
        <v>76</v>
      </c>
      <c r="H60" s="13" t="s">
        <v>77</v>
      </c>
      <c r="I60" s="13" t="s">
        <v>64</v>
      </c>
    </row>
    <row r="61" spans="2:9" x14ac:dyDescent="0.2">
      <c r="B61" s="22" t="s">
        <v>78</v>
      </c>
      <c r="C61" s="24">
        <v>388.05622971485542</v>
      </c>
      <c r="D61" s="24">
        <v>45.194390857327235</v>
      </c>
      <c r="E61" s="24">
        <v>8.5863803528163043</v>
      </c>
      <c r="F61" s="33">
        <v>8.3752121082148907E-14</v>
      </c>
      <c r="G61" s="24">
        <v>298.45395415396035</v>
      </c>
      <c r="H61" s="24">
        <v>477.65850527575049</v>
      </c>
      <c r="I61" s="36" t="s">
        <v>68</v>
      </c>
    </row>
    <row r="62" spans="2:9" x14ac:dyDescent="0.2">
      <c r="B62" s="11" t="s">
        <v>4</v>
      </c>
      <c r="C62" s="19">
        <v>-36.1949767815995</v>
      </c>
      <c r="D62" s="19">
        <v>10.671854459578412</v>
      </c>
      <c r="E62" s="19">
        <v>-3.3916295353065911</v>
      </c>
      <c r="F62" s="34">
        <v>9.7744394503229692E-4</v>
      </c>
      <c r="G62" s="19">
        <v>-57.35296621111921</v>
      </c>
      <c r="H62" s="19">
        <v>-15.036987352079791</v>
      </c>
      <c r="I62" s="37" t="s">
        <v>68</v>
      </c>
    </row>
    <row r="63" spans="2:9" x14ac:dyDescent="0.2">
      <c r="B63" s="11" t="s">
        <v>5</v>
      </c>
      <c r="C63" s="19">
        <v>107.78120248961118</v>
      </c>
      <c r="D63" s="19">
        <v>23.53522981379249</v>
      </c>
      <c r="E63" s="19">
        <v>4.5795687291928422</v>
      </c>
      <c r="F63" s="34">
        <v>1.2749830355263114E-5</v>
      </c>
      <c r="G63" s="19">
        <v>61.120320305765283</v>
      </c>
      <c r="H63" s="19">
        <v>154.44208467345706</v>
      </c>
      <c r="I63" s="37" t="s">
        <v>68</v>
      </c>
    </row>
    <row r="64" spans="2:9" ht="16" thickBot="1" x14ac:dyDescent="0.25">
      <c r="B64" s="15" t="s">
        <v>6</v>
      </c>
      <c r="C64" s="20">
        <v>63.788995977713903</v>
      </c>
      <c r="D64" s="20">
        <v>14.240684761803486</v>
      </c>
      <c r="E64" s="20">
        <v>4.4793489249062954</v>
      </c>
      <c r="F64" s="35">
        <v>1.8965836177331497E-5</v>
      </c>
      <c r="G64" s="20">
        <v>35.555453363297147</v>
      </c>
      <c r="H64" s="20">
        <v>92.022538592130658</v>
      </c>
      <c r="I64" s="38" t="s">
        <v>68</v>
      </c>
    </row>
    <row r="65" spans="2:9" x14ac:dyDescent="0.2">
      <c r="B65" s="39" t="s">
        <v>71</v>
      </c>
    </row>
    <row r="68" spans="2:9" x14ac:dyDescent="0.2">
      <c r="B68" t="s">
        <v>205</v>
      </c>
    </row>
    <row r="70" spans="2:9" x14ac:dyDescent="0.2">
      <c r="B70" t="s">
        <v>214</v>
      </c>
    </row>
    <row r="73" spans="2:9" x14ac:dyDescent="0.2">
      <c r="B73" t="s">
        <v>207</v>
      </c>
    </row>
    <row r="74" spans="2:9" ht="16" thickBot="1" x14ac:dyDescent="0.25"/>
    <row r="75" spans="2:9" ht="30" customHeight="1" x14ac:dyDescent="0.2">
      <c r="B75" s="12" t="s">
        <v>59</v>
      </c>
      <c r="C75" s="13" t="s">
        <v>72</v>
      </c>
      <c r="D75" s="13" t="s">
        <v>73</v>
      </c>
      <c r="E75" s="13" t="s">
        <v>74</v>
      </c>
      <c r="F75" s="13" t="s">
        <v>75</v>
      </c>
      <c r="G75" s="13" t="s">
        <v>76</v>
      </c>
      <c r="H75" s="13" t="s">
        <v>77</v>
      </c>
      <c r="I75" s="13" t="s">
        <v>64</v>
      </c>
    </row>
    <row r="76" spans="2:9" x14ac:dyDescent="0.2">
      <c r="B76" s="22" t="s">
        <v>4</v>
      </c>
      <c r="C76" s="24">
        <v>-0.27046776502920067</v>
      </c>
      <c r="D76" s="24">
        <v>7.9745668627322949E-2</v>
      </c>
      <c r="E76" s="24">
        <v>-3.3916295353065902</v>
      </c>
      <c r="F76" s="33">
        <v>9.7744394503229692E-4</v>
      </c>
      <c r="G76" s="24">
        <v>-0.42857130928738718</v>
      </c>
      <c r="H76" s="24">
        <v>-0.11236422077101416</v>
      </c>
      <c r="I76" s="36" t="s">
        <v>68</v>
      </c>
    </row>
    <row r="77" spans="2:9" x14ac:dyDescent="0.2">
      <c r="B77" s="11" t="s">
        <v>5</v>
      </c>
      <c r="C77" s="19">
        <v>0.36450070073350849</v>
      </c>
      <c r="D77" s="19">
        <v>7.9592800608050365E-2</v>
      </c>
      <c r="E77" s="19">
        <v>4.5795687291928422</v>
      </c>
      <c r="F77" s="34">
        <v>1.2749830355263114E-5</v>
      </c>
      <c r="G77" s="19">
        <v>0.20670023219174333</v>
      </c>
      <c r="H77" s="19">
        <v>0.5223011692752737</v>
      </c>
      <c r="I77" s="37" t="s">
        <v>68</v>
      </c>
    </row>
    <row r="78" spans="2:9" ht="16" thickBot="1" x14ac:dyDescent="0.25">
      <c r="B78" s="15" t="s">
        <v>6</v>
      </c>
      <c r="C78" s="20">
        <v>0.35909248074969041</v>
      </c>
      <c r="D78" s="20">
        <v>8.0166222093806264E-2</v>
      </c>
      <c r="E78" s="20">
        <v>4.4793489249062954</v>
      </c>
      <c r="F78" s="35">
        <v>1.8965836177331497E-5</v>
      </c>
      <c r="G78" s="20">
        <v>0.20015514834042811</v>
      </c>
      <c r="H78" s="20">
        <v>0.51802981315895269</v>
      </c>
      <c r="I78" s="38" t="s">
        <v>68</v>
      </c>
    </row>
    <row r="79" spans="2:9" x14ac:dyDescent="0.2">
      <c r="B79" s="39" t="s">
        <v>71</v>
      </c>
    </row>
    <row r="98" spans="2:13" x14ac:dyDescent="0.2">
      <c r="F98" t="s">
        <v>79</v>
      </c>
    </row>
    <row r="101" spans="2:13" x14ac:dyDescent="0.2">
      <c r="B101" t="s">
        <v>208</v>
      </c>
    </row>
    <row r="102" spans="2:13" ht="16" thickBot="1" x14ac:dyDescent="0.25"/>
    <row r="103" spans="2:13" ht="64" x14ac:dyDescent="0.2">
      <c r="B103" s="12" t="s">
        <v>80</v>
      </c>
      <c r="C103" s="13" t="s">
        <v>81</v>
      </c>
      <c r="D103" s="13" t="s">
        <v>3</v>
      </c>
      <c r="E103" s="13" t="s">
        <v>210</v>
      </c>
      <c r="F103" s="13" t="s">
        <v>191</v>
      </c>
      <c r="G103" s="13" t="s">
        <v>192</v>
      </c>
      <c r="H103" s="13" t="s">
        <v>193</v>
      </c>
      <c r="I103" s="13" t="s">
        <v>194</v>
      </c>
      <c r="J103" s="13" t="s">
        <v>195</v>
      </c>
      <c r="K103" s="13" t="s">
        <v>196</v>
      </c>
      <c r="L103" s="13" t="s">
        <v>197</v>
      </c>
      <c r="M103" s="13" t="s">
        <v>198</v>
      </c>
    </row>
    <row r="104" spans="2:13" x14ac:dyDescent="0.2">
      <c r="B104" s="22" t="s">
        <v>82</v>
      </c>
      <c r="C104" s="40">
        <v>1</v>
      </c>
      <c r="D104" s="24">
        <v>127.97854653078643</v>
      </c>
      <c r="E104" s="24">
        <v>220.37007299150304</v>
      </c>
      <c r="F104" s="24">
        <v>-92.391526460716605</v>
      </c>
      <c r="G104" s="24">
        <v>-1.6607193584311215</v>
      </c>
      <c r="H104" s="24">
        <v>7.6189646499109474</v>
      </c>
      <c r="I104" s="24">
        <v>205.26473453910174</v>
      </c>
      <c r="J104" s="24">
        <v>235.47541144390433</v>
      </c>
      <c r="K104" s="24">
        <v>56.152720138082799</v>
      </c>
      <c r="L104" s="24">
        <v>109.04184380505768</v>
      </c>
      <c r="M104" s="24">
        <v>331.69830217794839</v>
      </c>
    </row>
    <row r="105" spans="2:13" x14ac:dyDescent="0.2">
      <c r="B105" s="11" t="s">
        <v>83</v>
      </c>
      <c r="C105" s="5">
        <v>1</v>
      </c>
      <c r="D105" s="19">
        <v>152.5346601739578</v>
      </c>
      <c r="E105" s="19">
        <v>209.70548162352387</v>
      </c>
      <c r="F105" s="19">
        <v>-57.170821449566063</v>
      </c>
      <c r="G105" s="19">
        <v>-1.0276341733467571</v>
      </c>
      <c r="H105" s="19">
        <v>9.858379514848254</v>
      </c>
      <c r="I105" s="19">
        <v>190.16028539194099</v>
      </c>
      <c r="J105" s="19">
        <v>229.25067785510674</v>
      </c>
      <c r="K105" s="19">
        <v>56.500150470844204</v>
      </c>
      <c r="L105" s="19">
        <v>97.688438010691485</v>
      </c>
      <c r="M105" s="19">
        <v>321.72252523635626</v>
      </c>
    </row>
    <row r="106" spans="2:13" x14ac:dyDescent="0.2">
      <c r="B106" s="11" t="s">
        <v>84</v>
      </c>
      <c r="C106" s="5">
        <v>1</v>
      </c>
      <c r="D106" s="19">
        <v>250.59645711523632</v>
      </c>
      <c r="E106" s="19">
        <v>229.92942490024259</v>
      </c>
      <c r="F106" s="19">
        <v>20.667032214993725</v>
      </c>
      <c r="G106" s="19">
        <v>0.37148580389948338</v>
      </c>
      <c r="H106" s="19">
        <v>6.3065308634776036</v>
      </c>
      <c r="I106" s="19">
        <v>217.42611407907251</v>
      </c>
      <c r="J106" s="19">
        <v>242.43273572141268</v>
      </c>
      <c r="K106" s="19">
        <v>55.989746276450049</v>
      </c>
      <c r="L106" s="19">
        <v>118.92430724560967</v>
      </c>
      <c r="M106" s="19">
        <v>340.93454255487552</v>
      </c>
    </row>
    <row r="107" spans="2:13" x14ac:dyDescent="0.2">
      <c r="B107" s="11" t="s">
        <v>85</v>
      </c>
      <c r="C107" s="5">
        <v>1</v>
      </c>
      <c r="D107" s="19">
        <v>230.18775321635798</v>
      </c>
      <c r="E107" s="19">
        <v>235.72708455849738</v>
      </c>
      <c r="F107" s="19">
        <v>-5.5393313421394055</v>
      </c>
      <c r="G107" s="19">
        <v>-9.9568381918297894E-2</v>
      </c>
      <c r="H107" s="19">
        <v>6.0355577569484318</v>
      </c>
      <c r="I107" s="19">
        <v>223.76100427634412</v>
      </c>
      <c r="J107" s="19">
        <v>247.69316484065064</v>
      </c>
      <c r="K107" s="19">
        <v>55.959872355168194</v>
      </c>
      <c r="L107" s="19">
        <v>124.78119485839606</v>
      </c>
      <c r="M107" s="19">
        <v>346.67297425859869</v>
      </c>
    </row>
    <row r="108" spans="2:13" x14ac:dyDescent="0.2">
      <c r="B108" s="11" t="s">
        <v>86</v>
      </c>
      <c r="C108" s="5">
        <v>1</v>
      </c>
      <c r="D108" s="19">
        <v>258.26648249879088</v>
      </c>
      <c r="E108" s="19">
        <v>235.72708455849738</v>
      </c>
      <c r="F108" s="19">
        <v>22.539397940293497</v>
      </c>
      <c r="G108" s="19">
        <v>0.40514120635016543</v>
      </c>
      <c r="H108" s="19">
        <v>6.0355577569484318</v>
      </c>
      <c r="I108" s="19">
        <v>223.76100427634412</v>
      </c>
      <c r="J108" s="19">
        <v>247.69316484065064</v>
      </c>
      <c r="K108" s="19">
        <v>55.959872355168194</v>
      </c>
      <c r="L108" s="19">
        <v>124.78119485839606</v>
      </c>
      <c r="M108" s="19">
        <v>346.67297425859869</v>
      </c>
    </row>
    <row r="109" spans="2:13" x14ac:dyDescent="0.2">
      <c r="B109" s="11" t="s">
        <v>87</v>
      </c>
      <c r="C109" s="5">
        <v>1</v>
      </c>
      <c r="D109" s="19">
        <v>120.9717472247146</v>
      </c>
      <c r="E109" s="19">
        <v>220.37007299150304</v>
      </c>
      <c r="F109" s="19">
        <v>-99.398325766788432</v>
      </c>
      <c r="G109" s="19">
        <v>-1.7866651858678271</v>
      </c>
      <c r="H109" s="19">
        <v>7.6189646499109474</v>
      </c>
      <c r="I109" s="19">
        <v>205.26473453910174</v>
      </c>
      <c r="J109" s="19">
        <v>235.47541144390433</v>
      </c>
      <c r="K109" s="19">
        <v>56.152720138082799</v>
      </c>
      <c r="L109" s="19">
        <v>109.04184380505768</v>
      </c>
      <c r="M109" s="19">
        <v>331.69830217794839</v>
      </c>
    </row>
    <row r="110" spans="2:13" x14ac:dyDescent="0.2">
      <c r="B110" s="11" t="s">
        <v>88</v>
      </c>
      <c r="C110" s="5">
        <v>1</v>
      </c>
      <c r="D110" s="19">
        <v>323.95524257777464</v>
      </c>
      <c r="E110" s="19">
        <v>327.69165671741604</v>
      </c>
      <c r="F110" s="19">
        <v>-3.736414139641397</v>
      </c>
      <c r="G110" s="19">
        <v>-6.7161302886975846E-2</v>
      </c>
      <c r="H110" s="19">
        <v>23.509550831044155</v>
      </c>
      <c r="I110" s="19">
        <v>281.08168561445194</v>
      </c>
      <c r="J110" s="19">
        <v>374.30162782038013</v>
      </c>
      <c r="K110" s="19">
        <v>60.396840454171986</v>
      </c>
      <c r="L110" s="19">
        <v>207.94904621368909</v>
      </c>
      <c r="M110" s="19">
        <v>447.43426722114299</v>
      </c>
    </row>
    <row r="111" spans="2:13" x14ac:dyDescent="0.2">
      <c r="B111" s="11" t="s">
        <v>89</v>
      </c>
      <c r="C111" s="5">
        <v>1</v>
      </c>
      <c r="D111" s="19">
        <v>332.53958284465392</v>
      </c>
      <c r="E111" s="19">
        <v>302.72192135237935</v>
      </c>
      <c r="F111" s="19">
        <v>29.817661492274567</v>
      </c>
      <c r="G111" s="19">
        <v>0.53596654975087088</v>
      </c>
      <c r="H111" s="19">
        <v>12.805915351760207</v>
      </c>
      <c r="I111" s="19">
        <v>277.33294864157926</v>
      </c>
      <c r="J111" s="19">
        <v>328.11089406317944</v>
      </c>
      <c r="K111" s="19">
        <v>57.088272215628535</v>
      </c>
      <c r="L111" s="19">
        <v>189.53886917875283</v>
      </c>
      <c r="M111" s="19">
        <v>415.90497352600585</v>
      </c>
    </row>
    <row r="112" spans="2:13" x14ac:dyDescent="0.2">
      <c r="B112" s="11" t="s">
        <v>90</v>
      </c>
      <c r="C112" s="5">
        <v>1</v>
      </c>
      <c r="D112" s="19">
        <v>318.75480206331304</v>
      </c>
      <c r="E112" s="19">
        <v>302.72192135237935</v>
      </c>
      <c r="F112" s="19">
        <v>16.032880710933682</v>
      </c>
      <c r="G112" s="19">
        <v>0.28818784999061015</v>
      </c>
      <c r="H112" s="19">
        <v>12.805915351760207</v>
      </c>
      <c r="I112" s="19">
        <v>277.33294864157926</v>
      </c>
      <c r="J112" s="19">
        <v>328.11089406317944</v>
      </c>
      <c r="K112" s="19">
        <v>57.088272215628535</v>
      </c>
      <c r="L112" s="19">
        <v>189.53886917875283</v>
      </c>
      <c r="M112" s="19">
        <v>415.90497352600585</v>
      </c>
    </row>
    <row r="113" spans="2:13" x14ac:dyDescent="0.2">
      <c r="B113" s="11" t="s">
        <v>91</v>
      </c>
      <c r="C113" s="5">
        <v>1</v>
      </c>
      <c r="D113" s="19">
        <v>333.84805201146571</v>
      </c>
      <c r="E113" s="19">
        <v>331.99963590862819</v>
      </c>
      <c r="F113" s="19">
        <v>1.8484161028375183</v>
      </c>
      <c r="G113" s="19">
        <v>3.3224912738326326E-2</v>
      </c>
      <c r="H113" s="19">
        <v>14.84799198919848</v>
      </c>
      <c r="I113" s="19">
        <v>302.56204764812776</v>
      </c>
      <c r="J113" s="19">
        <v>361.43722416912863</v>
      </c>
      <c r="K113" s="19">
        <v>57.580745242490217</v>
      </c>
      <c r="L113" s="19">
        <v>217.84020806045237</v>
      </c>
      <c r="M113" s="19">
        <v>446.15906375680402</v>
      </c>
    </row>
    <row r="114" spans="2:13" x14ac:dyDescent="0.2">
      <c r="B114" s="11" t="s">
        <v>92</v>
      </c>
      <c r="C114" s="5">
        <v>1</v>
      </c>
      <c r="D114" s="19">
        <v>335.28131464737612</v>
      </c>
      <c r="E114" s="19">
        <v>274.15063778316181</v>
      </c>
      <c r="F114" s="19">
        <v>61.130676864214308</v>
      </c>
      <c r="G114" s="19">
        <v>1.098811788823115</v>
      </c>
      <c r="H114" s="19">
        <v>12.726895372615877</v>
      </c>
      <c r="I114" s="19">
        <v>248.91832986663803</v>
      </c>
      <c r="J114" s="19">
        <v>299.38294569968559</v>
      </c>
      <c r="K114" s="19">
        <v>57.070598581009897</v>
      </c>
      <c r="L114" s="19">
        <v>161.00262530913565</v>
      </c>
      <c r="M114" s="19">
        <v>387.298650257188</v>
      </c>
    </row>
    <row r="115" spans="2:13" x14ac:dyDescent="0.2">
      <c r="B115" s="11" t="s">
        <v>93</v>
      </c>
      <c r="C115" s="5">
        <v>1</v>
      </c>
      <c r="D115" s="19">
        <v>169.60160845688188</v>
      </c>
      <c r="E115" s="19">
        <v>234.58952816087353</v>
      </c>
      <c r="F115" s="19">
        <v>-64.987919703991651</v>
      </c>
      <c r="G115" s="19">
        <v>-1.1681449636236387</v>
      </c>
      <c r="H115" s="19">
        <v>6.0517199297712088</v>
      </c>
      <c r="I115" s="19">
        <v>222.59140479913765</v>
      </c>
      <c r="J115" s="19">
        <v>246.58765152260941</v>
      </c>
      <c r="K115" s="19">
        <v>55.961617834705663</v>
      </c>
      <c r="L115" s="19">
        <v>123.64017787782076</v>
      </c>
      <c r="M115" s="19">
        <v>345.53887844392631</v>
      </c>
    </row>
    <row r="116" spans="2:13" x14ac:dyDescent="0.2">
      <c r="B116" s="11" t="s">
        <v>94</v>
      </c>
      <c r="C116" s="5">
        <v>1</v>
      </c>
      <c r="D116" s="19">
        <v>209.3971488106277</v>
      </c>
      <c r="E116" s="19">
        <v>235.01180290205718</v>
      </c>
      <c r="F116" s="19">
        <v>-25.614654091429486</v>
      </c>
      <c r="G116" s="19">
        <v>-0.46041832556192985</v>
      </c>
      <c r="H116" s="19">
        <v>6.0435534017791763</v>
      </c>
      <c r="I116" s="19">
        <v>223.02987047635645</v>
      </c>
      <c r="J116" s="19">
        <v>246.99373532775792</v>
      </c>
      <c r="K116" s="19">
        <v>55.960735290821667</v>
      </c>
      <c r="L116" s="19">
        <v>124.06420234809221</v>
      </c>
      <c r="M116" s="19">
        <v>345.95940345602219</v>
      </c>
    </row>
    <row r="117" spans="2:13" x14ac:dyDescent="0.2">
      <c r="B117" s="11" t="s">
        <v>95</v>
      </c>
      <c r="C117" s="5">
        <v>1</v>
      </c>
      <c r="D117" s="19">
        <v>196.34960394675636</v>
      </c>
      <c r="E117" s="19">
        <v>243.45729747236541</v>
      </c>
      <c r="F117" s="19">
        <v>-47.107693525609051</v>
      </c>
      <c r="G117" s="19">
        <v>-0.84675144535340718</v>
      </c>
      <c r="H117" s="19">
        <v>6.4077792285591606</v>
      </c>
      <c r="I117" s="19">
        <v>230.7532519198264</v>
      </c>
      <c r="J117" s="19">
        <v>256.1613430249044</v>
      </c>
      <c r="K117" s="19">
        <v>56.001240979206983</v>
      </c>
      <c r="L117" s="19">
        <v>132.42939045152178</v>
      </c>
      <c r="M117" s="19">
        <v>354.48520449320904</v>
      </c>
    </row>
    <row r="118" spans="2:13" x14ac:dyDescent="0.2">
      <c r="B118" s="11" t="s">
        <v>96</v>
      </c>
      <c r="C118" s="5">
        <v>1</v>
      </c>
      <c r="D118" s="19">
        <v>358.38055216776797</v>
      </c>
      <c r="E118" s="19">
        <v>243.45729747236541</v>
      </c>
      <c r="F118" s="19">
        <v>114.92325469540256</v>
      </c>
      <c r="G118" s="19">
        <v>2.0657227033445964</v>
      </c>
      <c r="H118" s="19">
        <v>6.4077792285591606</v>
      </c>
      <c r="I118" s="19">
        <v>230.7532519198264</v>
      </c>
      <c r="J118" s="19">
        <v>256.1613430249044</v>
      </c>
      <c r="K118" s="19">
        <v>56.001240979206983</v>
      </c>
      <c r="L118" s="19">
        <v>132.42939045152178</v>
      </c>
      <c r="M118" s="19">
        <v>354.48520449320904</v>
      </c>
    </row>
    <row r="119" spans="2:13" x14ac:dyDescent="0.2">
      <c r="B119" s="11" t="s">
        <v>97</v>
      </c>
      <c r="C119" s="5">
        <v>1</v>
      </c>
      <c r="D119" s="19">
        <v>198.00953936017774</v>
      </c>
      <c r="E119" s="19">
        <v>243.45729747236541</v>
      </c>
      <c r="F119" s="19">
        <v>-45.447758112187671</v>
      </c>
      <c r="G119" s="19">
        <v>-0.81691443561435551</v>
      </c>
      <c r="H119" s="19">
        <v>6.4077792285591606</v>
      </c>
      <c r="I119" s="19">
        <v>230.7532519198264</v>
      </c>
      <c r="J119" s="19">
        <v>256.1613430249044</v>
      </c>
      <c r="K119" s="19">
        <v>56.001240979206983</v>
      </c>
      <c r="L119" s="19">
        <v>132.42939045152178</v>
      </c>
      <c r="M119" s="19">
        <v>354.48520449320904</v>
      </c>
    </row>
    <row r="120" spans="2:13" x14ac:dyDescent="0.2">
      <c r="B120" s="11" t="s">
        <v>98</v>
      </c>
      <c r="C120" s="5">
        <v>1</v>
      </c>
      <c r="D120" s="19">
        <v>166.40779961215463</v>
      </c>
      <c r="E120" s="19">
        <v>234.58952816087353</v>
      </c>
      <c r="F120" s="19">
        <v>-68.181728548718894</v>
      </c>
      <c r="G120" s="19">
        <v>-1.2255530439828506</v>
      </c>
      <c r="H120" s="19">
        <v>6.0517199297712088</v>
      </c>
      <c r="I120" s="19">
        <v>222.59140479913765</v>
      </c>
      <c r="J120" s="19">
        <v>246.58765152260941</v>
      </c>
      <c r="K120" s="19">
        <v>55.961617834705663</v>
      </c>
      <c r="L120" s="19">
        <v>123.64017787782076</v>
      </c>
      <c r="M120" s="19">
        <v>345.53887844392631</v>
      </c>
    </row>
    <row r="121" spans="2:13" x14ac:dyDescent="0.2">
      <c r="B121" s="11" t="s">
        <v>99</v>
      </c>
      <c r="C121" s="5">
        <v>1</v>
      </c>
      <c r="D121" s="19">
        <v>299.87320850245294</v>
      </c>
      <c r="E121" s="19">
        <v>342.37073065048469</v>
      </c>
      <c r="F121" s="19">
        <v>-42.497522148031749</v>
      </c>
      <c r="G121" s="19">
        <v>-0.76388452946060625</v>
      </c>
      <c r="H121" s="19">
        <v>22.779007396606872</v>
      </c>
      <c r="I121" s="19">
        <v>297.20913296023667</v>
      </c>
      <c r="J121" s="19">
        <v>387.5323283407327</v>
      </c>
      <c r="K121" s="19">
        <v>60.116241853129239</v>
      </c>
      <c r="L121" s="19">
        <v>223.1844341648403</v>
      </c>
      <c r="M121" s="19">
        <v>461.55702713612908</v>
      </c>
    </row>
    <row r="122" spans="2:13" x14ac:dyDescent="0.2">
      <c r="B122" s="11" t="s">
        <v>100</v>
      </c>
      <c r="C122" s="5">
        <v>1</v>
      </c>
      <c r="D122" s="19">
        <v>344.85569958245247</v>
      </c>
      <c r="E122" s="19">
        <v>298.37852413858741</v>
      </c>
      <c r="F122" s="19">
        <v>46.477175443865065</v>
      </c>
      <c r="G122" s="19">
        <v>0.83541800792353305</v>
      </c>
      <c r="H122" s="19">
        <v>12.973380899926802</v>
      </c>
      <c r="I122" s="19">
        <v>272.65753469055215</v>
      </c>
      <c r="J122" s="19">
        <v>324.09951358662266</v>
      </c>
      <c r="K122" s="19">
        <v>57.126070830609756</v>
      </c>
      <c r="L122" s="19">
        <v>185.12053253440058</v>
      </c>
      <c r="M122" s="19">
        <v>411.63651574277424</v>
      </c>
    </row>
    <row r="123" spans="2:13" x14ac:dyDescent="0.2">
      <c r="B123" s="11" t="s">
        <v>101</v>
      </c>
      <c r="C123" s="5">
        <v>1</v>
      </c>
      <c r="D123" s="19">
        <v>340.26696321400709</v>
      </c>
      <c r="E123" s="19">
        <v>298.37852413858741</v>
      </c>
      <c r="F123" s="19">
        <v>41.888439075419683</v>
      </c>
      <c r="G123" s="19">
        <v>0.75293638206735325</v>
      </c>
      <c r="H123" s="19">
        <v>12.973380899926802</v>
      </c>
      <c r="I123" s="19">
        <v>272.65753469055215</v>
      </c>
      <c r="J123" s="19">
        <v>324.09951358662266</v>
      </c>
      <c r="K123" s="19">
        <v>57.126070830609756</v>
      </c>
      <c r="L123" s="19">
        <v>185.12053253440058</v>
      </c>
      <c r="M123" s="19">
        <v>411.63651574277424</v>
      </c>
    </row>
    <row r="124" spans="2:13" x14ac:dyDescent="0.2">
      <c r="B124" s="11" t="s">
        <v>102</v>
      </c>
      <c r="C124" s="5">
        <v>1</v>
      </c>
      <c r="D124" s="19">
        <v>262.28117718093938</v>
      </c>
      <c r="E124" s="19">
        <v>316.29503764547917</v>
      </c>
      <c r="F124" s="19">
        <v>-54.013860464539789</v>
      </c>
      <c r="G124" s="19">
        <v>-0.9708884259553654</v>
      </c>
      <c r="H124" s="19">
        <v>13.101180928468223</v>
      </c>
      <c r="I124" s="19">
        <v>290.32067221080416</v>
      </c>
      <c r="J124" s="19">
        <v>342.26940308015418</v>
      </c>
      <c r="K124" s="19">
        <v>57.15522984198136</v>
      </c>
      <c r="L124" s="19">
        <v>202.97923546519121</v>
      </c>
      <c r="M124" s="19">
        <v>429.61083982576713</v>
      </c>
    </row>
    <row r="125" spans="2:13" x14ac:dyDescent="0.2">
      <c r="B125" s="11" t="s">
        <v>103</v>
      </c>
      <c r="C125" s="5">
        <v>1</v>
      </c>
      <c r="D125" s="19">
        <v>235.86848608428613</v>
      </c>
      <c r="E125" s="19">
        <v>252.50604166776529</v>
      </c>
      <c r="F125" s="19">
        <v>-16.637555583479156</v>
      </c>
      <c r="G125" s="19">
        <v>-0.299056760862216</v>
      </c>
      <c r="H125" s="19">
        <v>7.7252955563563743</v>
      </c>
      <c r="I125" s="19">
        <v>237.18989185140424</v>
      </c>
      <c r="J125" s="19">
        <v>267.82219148412634</v>
      </c>
      <c r="K125" s="19">
        <v>56.167246220571613</v>
      </c>
      <c r="L125" s="19">
        <v>141.14901310995344</v>
      </c>
      <c r="M125" s="19">
        <v>363.86307022557713</v>
      </c>
    </row>
    <row r="126" spans="2:13" x14ac:dyDescent="0.2">
      <c r="B126" s="11" t="s">
        <v>104</v>
      </c>
      <c r="C126" s="5">
        <v>1</v>
      </c>
      <c r="D126" s="19">
        <v>203.79754865341786</v>
      </c>
      <c r="E126" s="19">
        <v>235.88220591341494</v>
      </c>
      <c r="F126" s="19">
        <v>-32.084657259997073</v>
      </c>
      <c r="G126" s="19">
        <v>-0.57671534892282683</v>
      </c>
      <c r="H126" s="19">
        <v>6.0347949260520712</v>
      </c>
      <c r="I126" s="19">
        <v>223.91763801770799</v>
      </c>
      <c r="J126" s="19">
        <v>247.84677380912188</v>
      </c>
      <c r="K126" s="19">
        <v>55.959790085102725</v>
      </c>
      <c r="L126" s="19">
        <v>124.93647932172014</v>
      </c>
      <c r="M126" s="19">
        <v>346.82793250510974</v>
      </c>
    </row>
    <row r="127" spans="2:13" x14ac:dyDescent="0.2">
      <c r="B127" s="11" t="s">
        <v>105</v>
      </c>
      <c r="C127" s="5">
        <v>1</v>
      </c>
      <c r="D127" s="19">
        <v>219.29149989342258</v>
      </c>
      <c r="E127" s="19">
        <v>213.47579171700551</v>
      </c>
      <c r="F127" s="19">
        <v>5.8157081764170755</v>
      </c>
      <c r="G127" s="19">
        <v>0.10453620068360414</v>
      </c>
      <c r="H127" s="19">
        <v>9.0050500159319959</v>
      </c>
      <c r="I127" s="19">
        <v>195.6224042133577</v>
      </c>
      <c r="J127" s="19">
        <v>231.32917922065332</v>
      </c>
      <c r="K127" s="19">
        <v>56.357521967867733</v>
      </c>
      <c r="L127" s="19">
        <v>101.74152298362398</v>
      </c>
      <c r="M127" s="19">
        <v>325.210060450387</v>
      </c>
    </row>
    <row r="128" spans="2:13" x14ac:dyDescent="0.2">
      <c r="B128" s="11" t="s">
        <v>106</v>
      </c>
      <c r="C128" s="5">
        <v>1</v>
      </c>
      <c r="D128" s="19">
        <v>294.08243374242301</v>
      </c>
      <c r="E128" s="19">
        <v>238.93292537466547</v>
      </c>
      <c r="F128" s="19">
        <v>55.149508367757534</v>
      </c>
      <c r="G128" s="19">
        <v>0.99130147171273053</v>
      </c>
      <c r="H128" s="19">
        <v>6.0899818254410807</v>
      </c>
      <c r="I128" s="19">
        <v>226.85894408334454</v>
      </c>
      <c r="J128" s="19">
        <v>251.00690666598641</v>
      </c>
      <c r="K128" s="19">
        <v>55.965768423237606</v>
      </c>
      <c r="L128" s="19">
        <v>127.97534614615455</v>
      </c>
      <c r="M128" s="19">
        <v>349.8905046031764</v>
      </c>
    </row>
    <row r="129" spans="2:13" x14ac:dyDescent="0.2">
      <c r="B129" s="11" t="s">
        <v>107</v>
      </c>
      <c r="C129" s="5">
        <v>1</v>
      </c>
      <c r="D129" s="19">
        <v>337.72974904051551</v>
      </c>
      <c r="E129" s="19">
        <v>246.0167994122628</v>
      </c>
      <c r="F129" s="19">
        <v>91.712949628252716</v>
      </c>
      <c r="G129" s="19">
        <v>1.6485220744915081</v>
      </c>
      <c r="H129" s="19">
        <v>6.6994557286532652</v>
      </c>
      <c r="I129" s="19">
        <v>232.73447682931589</v>
      </c>
      <c r="J129" s="19">
        <v>259.2991219952097</v>
      </c>
      <c r="K129" s="19">
        <v>56.035364401683353</v>
      </c>
      <c r="L129" s="19">
        <v>134.92123938745544</v>
      </c>
      <c r="M129" s="19">
        <v>357.11235943707015</v>
      </c>
    </row>
    <row r="130" spans="2:13" x14ac:dyDescent="0.2">
      <c r="B130" s="11" t="s">
        <v>108</v>
      </c>
      <c r="C130" s="5">
        <v>1</v>
      </c>
      <c r="D130" s="19">
        <v>198.84945852895032</v>
      </c>
      <c r="E130" s="19">
        <v>246.0167994122628</v>
      </c>
      <c r="F130" s="19">
        <v>-47.167340883312477</v>
      </c>
      <c r="G130" s="19">
        <v>-0.84782359477459324</v>
      </c>
      <c r="H130" s="19">
        <v>6.6994557286532652</v>
      </c>
      <c r="I130" s="19">
        <v>232.73447682931589</v>
      </c>
      <c r="J130" s="19">
        <v>259.2991219952097</v>
      </c>
      <c r="K130" s="19">
        <v>56.035364401683353</v>
      </c>
      <c r="L130" s="19">
        <v>134.92123938745544</v>
      </c>
      <c r="M130" s="19">
        <v>357.11235943707015</v>
      </c>
    </row>
    <row r="131" spans="2:13" x14ac:dyDescent="0.2">
      <c r="B131" s="11" t="s">
        <v>109</v>
      </c>
      <c r="C131" s="5">
        <v>1</v>
      </c>
      <c r="D131" s="19">
        <v>224.22524285785963</v>
      </c>
      <c r="E131" s="19">
        <v>235.88220591341494</v>
      </c>
      <c r="F131" s="19">
        <v>-11.656963055555309</v>
      </c>
      <c r="G131" s="19">
        <v>-0.20953159828037055</v>
      </c>
      <c r="H131" s="19">
        <v>6.0347949260520712</v>
      </c>
      <c r="I131" s="19">
        <v>223.91763801770799</v>
      </c>
      <c r="J131" s="19">
        <v>247.84677380912188</v>
      </c>
      <c r="K131" s="19">
        <v>55.959790085102725</v>
      </c>
      <c r="L131" s="19">
        <v>124.93647932172014</v>
      </c>
      <c r="M131" s="19">
        <v>346.82793250510974</v>
      </c>
    </row>
    <row r="132" spans="2:13" x14ac:dyDescent="0.2">
      <c r="B132" s="11" t="s">
        <v>110</v>
      </c>
      <c r="C132" s="5">
        <v>1</v>
      </c>
      <c r="D132" s="19">
        <v>258.85789097402039</v>
      </c>
      <c r="E132" s="19">
        <v>235.88220591341494</v>
      </c>
      <c r="F132" s="19">
        <v>22.975685060605457</v>
      </c>
      <c r="G132" s="19">
        <v>0.41298338078208485</v>
      </c>
      <c r="H132" s="19">
        <v>6.0347949260520712</v>
      </c>
      <c r="I132" s="19">
        <v>223.91763801770799</v>
      </c>
      <c r="J132" s="19">
        <v>247.84677380912188</v>
      </c>
      <c r="K132" s="19">
        <v>55.959790085102725</v>
      </c>
      <c r="L132" s="19">
        <v>124.93647932172014</v>
      </c>
      <c r="M132" s="19">
        <v>346.82793250510974</v>
      </c>
    </row>
    <row r="133" spans="2:13" x14ac:dyDescent="0.2">
      <c r="B133" s="11" t="s">
        <v>111</v>
      </c>
      <c r="C133" s="5">
        <v>1</v>
      </c>
      <c r="D133" s="19">
        <v>259.40173476767922</v>
      </c>
      <c r="E133" s="19">
        <v>250.47510130793054</v>
      </c>
      <c r="F133" s="19">
        <v>8.9266334597486718</v>
      </c>
      <c r="G133" s="19">
        <v>0.16045446547012937</v>
      </c>
      <c r="H133" s="19">
        <v>7.3662664636963404</v>
      </c>
      <c r="I133" s="19">
        <v>235.87076158757142</v>
      </c>
      <c r="J133" s="19">
        <v>265.07944102828969</v>
      </c>
      <c r="K133" s="19">
        <v>56.118991778037447</v>
      </c>
      <c r="L133" s="19">
        <v>139.21374187575495</v>
      </c>
      <c r="M133" s="19">
        <v>361.73646074010617</v>
      </c>
    </row>
    <row r="134" spans="2:13" x14ac:dyDescent="0.2">
      <c r="B134" s="11" t="s">
        <v>112</v>
      </c>
      <c r="C134" s="5">
        <v>1</v>
      </c>
      <c r="D134" s="19">
        <v>206.1745931678478</v>
      </c>
      <c r="E134" s="19">
        <v>245.67423980023838</v>
      </c>
      <c r="F134" s="19">
        <v>-39.499646632390579</v>
      </c>
      <c r="G134" s="19">
        <v>-0.70999831182019524</v>
      </c>
      <c r="H134" s="19">
        <v>6.6562011300889212</v>
      </c>
      <c r="I134" s="19">
        <v>232.47767366596389</v>
      </c>
      <c r="J134" s="19">
        <v>258.87080593451287</v>
      </c>
      <c r="K134" s="19">
        <v>56.030209441456257</v>
      </c>
      <c r="L134" s="19">
        <v>134.58889998546181</v>
      </c>
      <c r="M134" s="19">
        <v>356.75957961501496</v>
      </c>
    </row>
    <row r="135" spans="2:13" x14ac:dyDescent="0.2">
      <c r="B135" s="11" t="s">
        <v>113</v>
      </c>
      <c r="C135" s="5">
        <v>1</v>
      </c>
      <c r="D135" s="19">
        <v>304.46835954757643</v>
      </c>
      <c r="E135" s="19">
        <v>268.21063993091428</v>
      </c>
      <c r="F135" s="19">
        <v>36.257719616662143</v>
      </c>
      <c r="G135" s="19">
        <v>0.65172531688347657</v>
      </c>
      <c r="H135" s="19">
        <v>11.215682506045267</v>
      </c>
      <c r="I135" s="19">
        <v>245.97445850559814</v>
      </c>
      <c r="J135" s="19">
        <v>290.44682135623043</v>
      </c>
      <c r="K135" s="19">
        <v>56.752717033157687</v>
      </c>
      <c r="L135" s="19">
        <v>155.69285854322567</v>
      </c>
      <c r="M135" s="19">
        <v>380.7284213186029</v>
      </c>
    </row>
    <row r="136" spans="2:13" x14ac:dyDescent="0.2">
      <c r="B136" s="11" t="s">
        <v>114</v>
      </c>
      <c r="C136" s="5">
        <v>1</v>
      </c>
      <c r="D136" s="19">
        <v>331.18181179812558</v>
      </c>
      <c r="E136" s="19">
        <v>274.15063778316181</v>
      </c>
      <c r="F136" s="19">
        <v>57.031174014963767</v>
      </c>
      <c r="G136" s="19">
        <v>1.0251240384146552</v>
      </c>
      <c r="H136" s="19">
        <v>12.726895372615877</v>
      </c>
      <c r="I136" s="19">
        <v>248.91832986663803</v>
      </c>
      <c r="J136" s="19">
        <v>299.38294569968559</v>
      </c>
      <c r="K136" s="19">
        <v>57.070598581009897</v>
      </c>
      <c r="L136" s="19">
        <v>161.00262530913565</v>
      </c>
      <c r="M136" s="19">
        <v>387.298650257188</v>
      </c>
    </row>
    <row r="137" spans="2:13" x14ac:dyDescent="0.2">
      <c r="B137" s="11" t="s">
        <v>115</v>
      </c>
      <c r="C137" s="5">
        <v>1</v>
      </c>
      <c r="D137" s="19">
        <v>280.66506151742271</v>
      </c>
      <c r="E137" s="19">
        <v>301.22241518693954</v>
      </c>
      <c r="F137" s="19">
        <v>-20.557353669516829</v>
      </c>
      <c r="G137" s="19">
        <v>-0.36951435380383529</v>
      </c>
      <c r="H137" s="19">
        <v>12.849559989775566</v>
      </c>
      <c r="I137" s="19">
        <v>275.74691273631947</v>
      </c>
      <c r="J137" s="19">
        <v>326.69791763755961</v>
      </c>
      <c r="K137" s="19">
        <v>57.098078325807933</v>
      </c>
      <c r="L137" s="19">
        <v>188.01992144612279</v>
      </c>
      <c r="M137" s="19">
        <v>414.42490892775629</v>
      </c>
    </row>
    <row r="138" spans="2:13" x14ac:dyDescent="0.2">
      <c r="B138" s="11" t="s">
        <v>116</v>
      </c>
      <c r="C138" s="5">
        <v>1</v>
      </c>
      <c r="D138" s="19">
        <v>340.35566181391414</v>
      </c>
      <c r="E138" s="19">
        <v>237.43341920922563</v>
      </c>
      <c r="F138" s="19">
        <v>102.92224260468851</v>
      </c>
      <c r="G138" s="19">
        <v>1.8500068919136765</v>
      </c>
      <c r="H138" s="19">
        <v>6.0462198644926799</v>
      </c>
      <c r="I138" s="19">
        <v>225.44620026185049</v>
      </c>
      <c r="J138" s="19">
        <v>249.42063815660077</v>
      </c>
      <c r="K138" s="19">
        <v>55.961023321764259</v>
      </c>
      <c r="L138" s="19">
        <v>126.48524760590257</v>
      </c>
      <c r="M138" s="19">
        <v>348.38159081254867</v>
      </c>
    </row>
    <row r="139" spans="2:13" x14ac:dyDescent="0.2">
      <c r="B139" s="11" t="s">
        <v>117</v>
      </c>
      <c r="C139" s="5">
        <v>1</v>
      </c>
      <c r="D139" s="19">
        <v>293.192482907672</v>
      </c>
      <c r="E139" s="19">
        <v>245.2670463114454</v>
      </c>
      <c r="F139" s="19">
        <v>47.925436596226604</v>
      </c>
      <c r="G139" s="19">
        <v>0.86145021481442374</v>
      </c>
      <c r="H139" s="19">
        <v>6.6064257525617478</v>
      </c>
      <c r="I139" s="19">
        <v>232.16916470435964</v>
      </c>
      <c r="J139" s="19">
        <v>258.36492791853118</v>
      </c>
      <c r="K139" s="19">
        <v>56.024318093068906</v>
      </c>
      <c r="L139" s="19">
        <v>134.19338666784967</v>
      </c>
      <c r="M139" s="19">
        <v>356.34070595504113</v>
      </c>
    </row>
    <row r="140" spans="2:13" x14ac:dyDescent="0.2">
      <c r="B140" s="11" t="s">
        <v>118</v>
      </c>
      <c r="C140" s="5">
        <v>1</v>
      </c>
      <c r="D140" s="19">
        <v>247.64821289163172</v>
      </c>
      <c r="E140" s="19">
        <v>234.69294238542022</v>
      </c>
      <c r="F140" s="19">
        <v>12.955270506211491</v>
      </c>
      <c r="G140" s="19">
        <v>0.23286841713265816</v>
      </c>
      <c r="H140" s="19">
        <v>6.0494840599049118</v>
      </c>
      <c r="I140" s="19">
        <v>222.69925185315893</v>
      </c>
      <c r="J140" s="19">
        <v>246.68663291768152</v>
      </c>
      <c r="K140" s="19">
        <v>55.961376090660075</v>
      </c>
      <c r="L140" s="19">
        <v>123.74407138345029</v>
      </c>
      <c r="M140" s="19">
        <v>345.64181338739013</v>
      </c>
    </row>
    <row r="141" spans="2:13" x14ac:dyDescent="0.2">
      <c r="B141" s="11" t="s">
        <v>119</v>
      </c>
      <c r="C141" s="5">
        <v>1</v>
      </c>
      <c r="D141" s="19">
        <v>236.22983595974381</v>
      </c>
      <c r="E141" s="19">
        <v>226.76236443185266</v>
      </c>
      <c r="F141" s="19">
        <v>9.4674715278911492</v>
      </c>
      <c r="G141" s="19">
        <v>0.17017592244727536</v>
      </c>
      <c r="H141" s="19">
        <v>6.6383299102913327</v>
      </c>
      <c r="I141" s="19">
        <v>213.60122972901328</v>
      </c>
      <c r="J141" s="19">
        <v>239.92349913469204</v>
      </c>
      <c r="K141" s="19">
        <v>56.028089210387371</v>
      </c>
      <c r="L141" s="19">
        <v>115.68122818138755</v>
      </c>
      <c r="M141" s="19">
        <v>337.84350068231777</v>
      </c>
    </row>
    <row r="142" spans="2:13" x14ac:dyDescent="0.2">
      <c r="B142" s="11" t="s">
        <v>120</v>
      </c>
      <c r="C142" s="5">
        <v>1</v>
      </c>
      <c r="D142" s="19">
        <v>272.23564345348746</v>
      </c>
      <c r="E142" s="19">
        <v>216.75057531334306</v>
      </c>
      <c r="F142" s="19">
        <v>55.485068140144392</v>
      </c>
      <c r="G142" s="19">
        <v>0.99733309204915321</v>
      </c>
      <c r="H142" s="19">
        <v>8.3135679539958041</v>
      </c>
      <c r="I142" s="19">
        <v>200.26811825224988</v>
      </c>
      <c r="J142" s="19">
        <v>233.23303237443625</v>
      </c>
      <c r="K142" s="19">
        <v>56.25117570944596</v>
      </c>
      <c r="L142" s="19">
        <v>105.22714838070755</v>
      </c>
      <c r="M142" s="19">
        <v>328.27400224597858</v>
      </c>
    </row>
    <row r="143" spans="2:13" x14ac:dyDescent="0.2">
      <c r="B143" s="11" t="s">
        <v>121</v>
      </c>
      <c r="C143" s="5">
        <v>1</v>
      </c>
      <c r="D143" s="19">
        <v>183.67520776248719</v>
      </c>
      <c r="E143" s="19">
        <v>237.43341920922563</v>
      </c>
      <c r="F143" s="19">
        <v>-53.758211446738443</v>
      </c>
      <c r="G143" s="19">
        <v>-0.9662931855789969</v>
      </c>
      <c r="H143" s="19">
        <v>6.0462198644926799</v>
      </c>
      <c r="I143" s="19">
        <v>225.44620026185049</v>
      </c>
      <c r="J143" s="19">
        <v>249.42063815660077</v>
      </c>
      <c r="K143" s="19">
        <v>55.961023321764259</v>
      </c>
      <c r="L143" s="19">
        <v>126.48524760590257</v>
      </c>
      <c r="M143" s="19">
        <v>348.38159081254867</v>
      </c>
    </row>
    <row r="144" spans="2:13" x14ac:dyDescent="0.2">
      <c r="B144" s="11" t="s">
        <v>122</v>
      </c>
      <c r="C144" s="5">
        <v>1</v>
      </c>
      <c r="D144" s="19">
        <v>252.50665912191596</v>
      </c>
      <c r="E144" s="19">
        <v>236.39927699995349</v>
      </c>
      <c r="F144" s="19">
        <v>16.107382121962473</v>
      </c>
      <c r="G144" s="19">
        <v>0.28952699807340054</v>
      </c>
      <c r="H144" s="19">
        <v>6.0347554208260581</v>
      </c>
      <c r="I144" s="19">
        <v>224.43478742719947</v>
      </c>
      <c r="J144" s="19">
        <v>248.3637665727075</v>
      </c>
      <c r="K144" s="19">
        <v>55.95978582480857</v>
      </c>
      <c r="L144" s="19">
        <v>125.45355885470622</v>
      </c>
      <c r="M144" s="19">
        <v>347.34499514520076</v>
      </c>
    </row>
    <row r="145" spans="2:13" x14ac:dyDescent="0.2">
      <c r="B145" s="11" t="s">
        <v>123</v>
      </c>
      <c r="C145" s="5">
        <v>1</v>
      </c>
      <c r="D145" s="19">
        <v>289.86053137541177</v>
      </c>
      <c r="E145" s="19">
        <v>237.43341920922563</v>
      </c>
      <c r="F145" s="19">
        <v>52.427112166186134</v>
      </c>
      <c r="G145" s="19">
        <v>0.94236694008994915</v>
      </c>
      <c r="H145" s="19">
        <v>6.0462198644926799</v>
      </c>
      <c r="I145" s="19">
        <v>225.44620026185049</v>
      </c>
      <c r="J145" s="19">
        <v>249.42063815660077</v>
      </c>
      <c r="K145" s="19">
        <v>55.961023321764259</v>
      </c>
      <c r="L145" s="19">
        <v>126.48524760590257</v>
      </c>
      <c r="M145" s="19">
        <v>348.38159081254867</v>
      </c>
    </row>
    <row r="146" spans="2:13" x14ac:dyDescent="0.2">
      <c r="B146" s="11" t="s">
        <v>124</v>
      </c>
      <c r="C146" s="5">
        <v>1</v>
      </c>
      <c r="D146" s="19">
        <v>200.91386435089427</v>
      </c>
      <c r="E146" s="19">
        <v>251.23921748040931</v>
      </c>
      <c r="F146" s="19">
        <v>-50.325353129515037</v>
      </c>
      <c r="G146" s="19">
        <v>-0.90458823837706737</v>
      </c>
      <c r="H146" s="19">
        <v>7.4977531760065608</v>
      </c>
      <c r="I146" s="19">
        <v>236.3741925642654</v>
      </c>
      <c r="J146" s="19">
        <v>266.10424239655322</v>
      </c>
      <c r="K146" s="19">
        <v>56.136402264997116</v>
      </c>
      <c r="L146" s="19">
        <v>139.94334006446147</v>
      </c>
      <c r="M146" s="19">
        <v>362.53509489635712</v>
      </c>
    </row>
    <row r="147" spans="2:13" x14ac:dyDescent="0.2">
      <c r="B147" s="11" t="s">
        <v>125</v>
      </c>
      <c r="C147" s="5">
        <v>1</v>
      </c>
      <c r="D147" s="19">
        <v>135.1673761865116</v>
      </c>
      <c r="E147" s="19">
        <v>251.23921748040931</v>
      </c>
      <c r="F147" s="19">
        <v>-116.07184129389771</v>
      </c>
      <c r="G147" s="19">
        <v>-2.0863683195826446</v>
      </c>
      <c r="H147" s="19">
        <v>7.4977531760065608</v>
      </c>
      <c r="I147" s="19">
        <v>236.3741925642654</v>
      </c>
      <c r="J147" s="19">
        <v>266.10424239655322</v>
      </c>
      <c r="K147" s="19">
        <v>56.136402264997116</v>
      </c>
      <c r="L147" s="19">
        <v>139.94334006446147</v>
      </c>
      <c r="M147" s="19">
        <v>362.53509489635712</v>
      </c>
    </row>
    <row r="148" spans="2:13" x14ac:dyDescent="0.2">
      <c r="B148" s="11" t="s">
        <v>126</v>
      </c>
      <c r="C148" s="5">
        <v>1</v>
      </c>
      <c r="D148" s="19">
        <v>89.823337547925831</v>
      </c>
      <c r="E148" s="19">
        <v>212.26929246682221</v>
      </c>
      <c r="F148" s="19">
        <v>-122.44595491889638</v>
      </c>
      <c r="G148" s="19">
        <v>-2.2009417474215676</v>
      </c>
      <c r="H148" s="19">
        <v>9.2721611936023756</v>
      </c>
      <c r="I148" s="19">
        <v>193.88633107373815</v>
      </c>
      <c r="J148" s="19">
        <v>230.65225385990627</v>
      </c>
      <c r="K148" s="19">
        <v>56.400818520384988</v>
      </c>
      <c r="L148" s="19">
        <v>100.44918410697609</v>
      </c>
      <c r="M148" s="19">
        <v>324.08940082666834</v>
      </c>
    </row>
    <row r="149" spans="2:13" x14ac:dyDescent="0.2">
      <c r="B149" s="11" t="s">
        <v>127</v>
      </c>
      <c r="C149" s="5">
        <v>1</v>
      </c>
      <c r="D149" s="19">
        <v>171.57186238849636</v>
      </c>
      <c r="E149" s="19">
        <v>212.26929246682221</v>
      </c>
      <c r="F149" s="19">
        <v>-40.697430078325851</v>
      </c>
      <c r="G149" s="19">
        <v>-0.73152823163073988</v>
      </c>
      <c r="H149" s="19">
        <v>9.2721611936023756</v>
      </c>
      <c r="I149" s="19">
        <v>193.88633107373815</v>
      </c>
      <c r="J149" s="19">
        <v>230.65225385990627</v>
      </c>
      <c r="K149" s="19">
        <v>56.400818520384988</v>
      </c>
      <c r="L149" s="19">
        <v>100.44918410697609</v>
      </c>
      <c r="M149" s="19">
        <v>324.08940082666834</v>
      </c>
    </row>
    <row r="150" spans="2:13" x14ac:dyDescent="0.2">
      <c r="B150" s="11" t="s">
        <v>128</v>
      </c>
      <c r="C150" s="5">
        <v>1</v>
      </c>
      <c r="D150" s="19">
        <v>197.55094390304976</v>
      </c>
      <c r="E150" s="19">
        <v>230.6080807148976</v>
      </c>
      <c r="F150" s="19">
        <v>-33.05713681184784</v>
      </c>
      <c r="G150" s="19">
        <v>-0.59419547593559641</v>
      </c>
      <c r="H150" s="19">
        <v>6.2513072054174641</v>
      </c>
      <c r="I150" s="19">
        <v>218.21425616698221</v>
      </c>
      <c r="J150" s="19">
        <v>243.00190526281298</v>
      </c>
      <c r="K150" s="19">
        <v>55.983552927138888</v>
      </c>
      <c r="L150" s="19">
        <v>119.61524197765014</v>
      </c>
      <c r="M150" s="19">
        <v>341.60091945214504</v>
      </c>
    </row>
    <row r="151" spans="2:13" x14ac:dyDescent="0.2">
      <c r="B151" s="11" t="s">
        <v>129</v>
      </c>
      <c r="C151" s="5">
        <v>1</v>
      </c>
      <c r="D151" s="19">
        <v>268.89447791817884</v>
      </c>
      <c r="E151" s="19">
        <v>230.6080807148976</v>
      </c>
      <c r="F151" s="19">
        <v>38.28639720328124</v>
      </c>
      <c r="G151" s="19">
        <v>0.68819039403041748</v>
      </c>
      <c r="H151" s="19">
        <v>6.2513072054174641</v>
      </c>
      <c r="I151" s="19">
        <v>218.21425616698221</v>
      </c>
      <c r="J151" s="19">
        <v>243.00190526281298</v>
      </c>
      <c r="K151" s="19">
        <v>55.983552927138888</v>
      </c>
      <c r="L151" s="19">
        <v>119.61524197765014</v>
      </c>
      <c r="M151" s="19">
        <v>341.60091945214504</v>
      </c>
    </row>
    <row r="152" spans="2:13" x14ac:dyDescent="0.2">
      <c r="B152" s="11" t="s">
        <v>130</v>
      </c>
      <c r="C152" s="5">
        <v>1</v>
      </c>
      <c r="D152" s="19">
        <v>173.2082566698104</v>
      </c>
      <c r="E152" s="19">
        <v>238.02805095512551</v>
      </c>
      <c r="F152" s="19">
        <v>-64.819794285315112</v>
      </c>
      <c r="G152" s="19">
        <v>-1.1651229425775942</v>
      </c>
      <c r="H152" s="19">
        <v>6.0597532312526106</v>
      </c>
      <c r="I152" s="19">
        <v>226.01400079186965</v>
      </c>
      <c r="J152" s="19">
        <v>250.04210111838137</v>
      </c>
      <c r="K152" s="19">
        <v>55.962487130156518</v>
      </c>
      <c r="L152" s="19">
        <v>127.07697720929221</v>
      </c>
      <c r="M152" s="19">
        <v>348.97912470095878</v>
      </c>
    </row>
    <row r="153" spans="2:13" x14ac:dyDescent="0.2">
      <c r="B153" s="11" t="s">
        <v>131</v>
      </c>
      <c r="C153" s="5">
        <v>1</v>
      </c>
      <c r="D153" s="19">
        <v>299.9339069101668</v>
      </c>
      <c r="E153" s="19">
        <v>220.11153744823375</v>
      </c>
      <c r="F153" s="19">
        <v>79.82236946193305</v>
      </c>
      <c r="G153" s="19">
        <v>1.4347912549928143</v>
      </c>
      <c r="H153" s="19">
        <v>7.6657399532693971</v>
      </c>
      <c r="I153" s="19">
        <v>204.91346240747572</v>
      </c>
      <c r="J153" s="19">
        <v>235.30961248899177</v>
      </c>
      <c r="K153" s="19">
        <v>56.159085868632225</v>
      </c>
      <c r="L153" s="19">
        <v>108.77068758183196</v>
      </c>
      <c r="M153" s="19">
        <v>331.45238731463553</v>
      </c>
    </row>
    <row r="154" spans="2:13" x14ac:dyDescent="0.2">
      <c r="B154" s="11" t="s">
        <v>132</v>
      </c>
      <c r="C154" s="5">
        <v>1</v>
      </c>
      <c r="D154" s="19">
        <v>244.48261981110159</v>
      </c>
      <c r="E154" s="19">
        <v>236.39927699995349</v>
      </c>
      <c r="F154" s="19">
        <v>8.0833428111480998</v>
      </c>
      <c r="G154" s="19">
        <v>0.14529648336329229</v>
      </c>
      <c r="H154" s="19">
        <v>6.0347554208260581</v>
      </c>
      <c r="I154" s="19">
        <v>224.43478742719947</v>
      </c>
      <c r="J154" s="19">
        <v>248.3637665727075</v>
      </c>
      <c r="K154" s="19">
        <v>55.95978582480857</v>
      </c>
      <c r="L154" s="19">
        <v>125.45355885470622</v>
      </c>
      <c r="M154" s="19">
        <v>347.34499514520076</v>
      </c>
    </row>
    <row r="155" spans="2:13" x14ac:dyDescent="0.2">
      <c r="B155" s="11" t="s">
        <v>133</v>
      </c>
      <c r="C155" s="5">
        <v>1</v>
      </c>
      <c r="D155" s="19">
        <v>440.97002195203333</v>
      </c>
      <c r="E155" s="19">
        <v>344.18047948956468</v>
      </c>
      <c r="F155" s="19">
        <v>96.78954246246866</v>
      </c>
      <c r="G155" s="19">
        <v>1.7397728235333023</v>
      </c>
      <c r="H155" s="19">
        <v>22.744411025554346</v>
      </c>
      <c r="I155" s="19">
        <v>299.08747246983239</v>
      </c>
      <c r="J155" s="19">
        <v>389.27348650929696</v>
      </c>
      <c r="K155" s="19">
        <v>60.103141261240374</v>
      </c>
      <c r="L155" s="19">
        <v>225.02015620152667</v>
      </c>
      <c r="M155" s="19">
        <v>463.34080277760268</v>
      </c>
    </row>
    <row r="156" spans="2:13" x14ac:dyDescent="0.2">
      <c r="B156" s="11" t="s">
        <v>134</v>
      </c>
      <c r="C156" s="5">
        <v>1</v>
      </c>
      <c r="D156" s="19">
        <v>269.93480159233297</v>
      </c>
      <c r="E156" s="19">
        <v>309.23701717306727</v>
      </c>
      <c r="F156" s="19">
        <v>-39.302215580734298</v>
      </c>
      <c r="G156" s="19">
        <v>-0.70644952783533044</v>
      </c>
      <c r="H156" s="19">
        <v>12.793190759931155</v>
      </c>
      <c r="I156" s="19">
        <v>283.87327220318451</v>
      </c>
      <c r="J156" s="19">
        <v>334.60076214295003</v>
      </c>
      <c r="K156" s="19">
        <v>57.085419210068387</v>
      </c>
      <c r="L156" s="19">
        <v>196.0596213604521</v>
      </c>
      <c r="M156" s="19">
        <v>422.41441298568247</v>
      </c>
    </row>
    <row r="157" spans="2:13" x14ac:dyDescent="0.2">
      <c r="B157" s="11" t="s">
        <v>135</v>
      </c>
      <c r="C157" s="5">
        <v>1</v>
      </c>
      <c r="D157" s="19">
        <v>334.96321778716339</v>
      </c>
      <c r="E157" s="19">
        <v>300.58641772226497</v>
      </c>
      <c r="F157" s="19">
        <v>34.376800064898418</v>
      </c>
      <c r="G157" s="19">
        <v>0.61791616109911207</v>
      </c>
      <c r="H157" s="19">
        <v>12.872613532410321</v>
      </c>
      <c r="I157" s="19">
        <v>275.06520938114323</v>
      </c>
      <c r="J157" s="19">
        <v>326.1076260633867</v>
      </c>
      <c r="K157" s="19">
        <v>57.10327079707475</v>
      </c>
      <c r="L157" s="19">
        <v>187.37362940213282</v>
      </c>
      <c r="M157" s="19">
        <v>413.79920604239715</v>
      </c>
    </row>
    <row r="158" spans="2:13" x14ac:dyDescent="0.2">
      <c r="B158" s="11" t="s">
        <v>136</v>
      </c>
      <c r="C158" s="5">
        <v>1</v>
      </c>
      <c r="D158" s="19">
        <v>357.7484603303962</v>
      </c>
      <c r="E158" s="19">
        <v>300.58641772226497</v>
      </c>
      <c r="F158" s="19">
        <v>57.16204260813123</v>
      </c>
      <c r="G158" s="19">
        <v>1.0274763754136143</v>
      </c>
      <c r="H158" s="19">
        <v>12.872613532410321</v>
      </c>
      <c r="I158" s="19">
        <v>275.06520938114323</v>
      </c>
      <c r="J158" s="19">
        <v>326.1076260633867</v>
      </c>
      <c r="K158" s="19">
        <v>57.10327079707475</v>
      </c>
      <c r="L158" s="19">
        <v>187.37362940213282</v>
      </c>
      <c r="M158" s="19">
        <v>413.79920604239715</v>
      </c>
    </row>
    <row r="159" spans="2:13" x14ac:dyDescent="0.2">
      <c r="B159" s="11" t="s">
        <v>137</v>
      </c>
      <c r="C159" s="5">
        <v>1</v>
      </c>
      <c r="D159" s="19">
        <v>230.50294470959292</v>
      </c>
      <c r="E159" s="19">
        <v>260.37379851790797</v>
      </c>
      <c r="F159" s="19">
        <v>-29.870853808315047</v>
      </c>
      <c r="G159" s="19">
        <v>-0.53692267107879132</v>
      </c>
      <c r="H159" s="19">
        <v>18.60095740876751</v>
      </c>
      <c r="I159" s="19">
        <v>223.49559129306948</v>
      </c>
      <c r="J159" s="19">
        <v>297.25200574274646</v>
      </c>
      <c r="K159" s="19">
        <v>58.660676548195724</v>
      </c>
      <c r="L159" s="19">
        <v>144.07330182014559</v>
      </c>
      <c r="M159" s="19">
        <v>376.67429521567033</v>
      </c>
    </row>
    <row r="160" spans="2:13" x14ac:dyDescent="0.2">
      <c r="B160" s="11" t="s">
        <v>138</v>
      </c>
      <c r="C160" s="5">
        <v>1</v>
      </c>
      <c r="D160" s="19">
        <v>363.78535420602554</v>
      </c>
      <c r="E160" s="19">
        <v>229.16028164363362</v>
      </c>
      <c r="F160" s="19">
        <v>134.62507256239192</v>
      </c>
      <c r="G160" s="19">
        <v>2.4198589708290941</v>
      </c>
      <c r="H160" s="19">
        <v>6.3761345495671904</v>
      </c>
      <c r="I160" s="19">
        <v>216.51897474501354</v>
      </c>
      <c r="J160" s="19">
        <v>241.80158854225371</v>
      </c>
      <c r="K160" s="19">
        <v>55.997628953049805</v>
      </c>
      <c r="L160" s="19">
        <v>118.13953581595864</v>
      </c>
      <c r="M160" s="19">
        <v>340.1810274713086</v>
      </c>
    </row>
    <row r="161" spans="2:13" x14ac:dyDescent="0.2">
      <c r="B161" s="11" t="s">
        <v>139</v>
      </c>
      <c r="C161" s="5">
        <v>1</v>
      </c>
      <c r="D161" s="19">
        <v>268.40864887242094</v>
      </c>
      <c r="E161" s="19">
        <v>214.68229093099382</v>
      </c>
      <c r="F161" s="19">
        <v>53.726357941427125</v>
      </c>
      <c r="G161" s="19">
        <v>0.96572062514049295</v>
      </c>
      <c r="H161" s="19">
        <v>8.7442532002290481</v>
      </c>
      <c r="I161" s="19">
        <v>197.34595848003582</v>
      </c>
      <c r="J161" s="19">
        <v>232.01862338195181</v>
      </c>
      <c r="K161" s="19">
        <v>56.316439168318986</v>
      </c>
      <c r="L161" s="19">
        <v>103.0294728435033</v>
      </c>
      <c r="M161" s="19">
        <v>326.33510901848433</v>
      </c>
    </row>
    <row r="162" spans="2:13" x14ac:dyDescent="0.2">
      <c r="B162" s="11" t="s">
        <v>140</v>
      </c>
      <c r="C162" s="5">
        <v>1</v>
      </c>
      <c r="D162" s="19">
        <v>211.23872621363978</v>
      </c>
      <c r="E162" s="19">
        <v>229.16028164363362</v>
      </c>
      <c r="F162" s="19">
        <v>-17.921555429993845</v>
      </c>
      <c r="G162" s="19">
        <v>-0.3221364033685683</v>
      </c>
      <c r="H162" s="19">
        <v>6.3761345495671904</v>
      </c>
      <c r="I162" s="19">
        <v>216.51897474501354</v>
      </c>
      <c r="J162" s="19">
        <v>241.80158854225371</v>
      </c>
      <c r="K162" s="19">
        <v>55.997628953049805</v>
      </c>
      <c r="L162" s="19">
        <v>118.13953581595864</v>
      </c>
      <c r="M162" s="19">
        <v>340.1810274713086</v>
      </c>
    </row>
    <row r="163" spans="2:13" x14ac:dyDescent="0.2">
      <c r="B163" s="11" t="s">
        <v>141</v>
      </c>
      <c r="C163" s="5">
        <v>1</v>
      </c>
      <c r="D163" s="19">
        <v>223.0831529572697</v>
      </c>
      <c r="E163" s="19">
        <v>214.68229093099382</v>
      </c>
      <c r="F163" s="19">
        <v>8.4008620262758882</v>
      </c>
      <c r="G163" s="19">
        <v>0.15100382826207775</v>
      </c>
      <c r="H163" s="19">
        <v>8.7442532002290481</v>
      </c>
      <c r="I163" s="19">
        <v>197.34595848003582</v>
      </c>
      <c r="J163" s="19">
        <v>232.01862338195181</v>
      </c>
      <c r="K163" s="19">
        <v>56.316439168318986</v>
      </c>
      <c r="L163" s="19">
        <v>103.0294728435033</v>
      </c>
      <c r="M163" s="19">
        <v>326.33510901848433</v>
      </c>
    </row>
    <row r="164" spans="2:13" x14ac:dyDescent="0.2">
      <c r="B164" s="11" t="s">
        <v>142</v>
      </c>
      <c r="C164" s="5">
        <v>1</v>
      </c>
      <c r="D164" s="19">
        <v>351.97074735656679</v>
      </c>
      <c r="E164" s="19">
        <v>196.58480254019406</v>
      </c>
      <c r="F164" s="19">
        <v>155.38594481637273</v>
      </c>
      <c r="G164" s="19">
        <v>2.7930315308122973</v>
      </c>
      <c r="H164" s="19">
        <v>13.132797464631098</v>
      </c>
      <c r="I164" s="19">
        <v>170.54775424749602</v>
      </c>
      <c r="J164" s="19">
        <v>222.62185083289211</v>
      </c>
      <c r="K164" s="19">
        <v>57.162485301255735</v>
      </c>
      <c r="L164" s="19">
        <v>83.254615706215887</v>
      </c>
      <c r="M164" s="19">
        <v>309.91498937417225</v>
      </c>
    </row>
    <row r="165" spans="2:13" x14ac:dyDescent="0.2">
      <c r="B165" s="11" t="s">
        <v>143</v>
      </c>
      <c r="C165" s="5">
        <v>1</v>
      </c>
      <c r="D165" s="19">
        <v>168.5650474293837</v>
      </c>
      <c r="E165" s="19">
        <v>177.03951507813034</v>
      </c>
      <c r="F165" s="19">
        <v>-8.4744676487466393</v>
      </c>
      <c r="G165" s="19">
        <v>-0.15232687472325429</v>
      </c>
      <c r="H165" s="19">
        <v>18.442321326380746</v>
      </c>
      <c r="I165" s="19">
        <v>140.47581931584907</v>
      </c>
      <c r="J165" s="19">
        <v>213.60321084041161</v>
      </c>
      <c r="K165" s="19">
        <v>58.610567071772437</v>
      </c>
      <c r="L165" s="19">
        <v>60.838365291113263</v>
      </c>
      <c r="M165" s="19">
        <v>293.24066486514744</v>
      </c>
    </row>
    <row r="166" spans="2:13" x14ac:dyDescent="0.2">
      <c r="B166" s="11" t="s">
        <v>144</v>
      </c>
      <c r="C166" s="5">
        <v>1</v>
      </c>
      <c r="D166" s="19">
        <v>241.95493277686541</v>
      </c>
      <c r="E166" s="19">
        <v>164.0093234367545</v>
      </c>
      <c r="F166" s="19">
        <v>77.945609340110906</v>
      </c>
      <c r="G166" s="19">
        <v>1.4010568641364538</v>
      </c>
      <c r="H166" s="19">
        <v>22.108482092225692</v>
      </c>
      <c r="I166" s="19">
        <v>120.17710737891706</v>
      </c>
      <c r="J166" s="19">
        <v>207.84153949459193</v>
      </c>
      <c r="K166" s="19">
        <v>59.865385131906748</v>
      </c>
      <c r="L166" s="19">
        <v>45.320374799701284</v>
      </c>
      <c r="M166" s="19">
        <v>282.69827207380774</v>
      </c>
    </row>
    <row r="167" spans="2:13" x14ac:dyDescent="0.2">
      <c r="B167" s="11" t="s">
        <v>145</v>
      </c>
      <c r="C167" s="5">
        <v>1</v>
      </c>
      <c r="D167" s="19">
        <v>184.85808826771864</v>
      </c>
      <c r="E167" s="19">
        <v>185.72630950571423</v>
      </c>
      <c r="F167" s="19">
        <v>-0.86822123799558426</v>
      </c>
      <c r="G167" s="19">
        <v>-1.5606104505193574E-2</v>
      </c>
      <c r="H167" s="19">
        <v>16.043959829261158</v>
      </c>
      <c r="I167" s="19">
        <v>153.91759868034598</v>
      </c>
      <c r="J167" s="19">
        <v>217.53502033108248</v>
      </c>
      <c r="K167" s="19">
        <v>57.900673602059264</v>
      </c>
      <c r="L167" s="19">
        <v>70.932592567895682</v>
      </c>
      <c r="M167" s="19">
        <v>300.52002644353274</v>
      </c>
    </row>
    <row r="168" spans="2:13" x14ac:dyDescent="0.2">
      <c r="B168" s="11" t="s">
        <v>146</v>
      </c>
      <c r="C168" s="5">
        <v>1</v>
      </c>
      <c r="D168" s="19">
        <v>200.07702230282163</v>
      </c>
      <c r="E168" s="19">
        <v>220.74494954191175</v>
      </c>
      <c r="F168" s="19">
        <v>-20.667927239090119</v>
      </c>
      <c r="G168" s="19">
        <v>-0.37150189178005083</v>
      </c>
      <c r="H168" s="19">
        <v>7.5519925768833964</v>
      </c>
      <c r="I168" s="19">
        <v>205.77238973810961</v>
      </c>
      <c r="J168" s="19">
        <v>235.71750934571389</v>
      </c>
      <c r="K168" s="19">
        <v>56.143672381227063</v>
      </c>
      <c r="L168" s="19">
        <v>109.4346584134337</v>
      </c>
      <c r="M168" s="19">
        <v>332.05524067038982</v>
      </c>
    </row>
    <row r="169" spans="2:13" x14ac:dyDescent="0.2">
      <c r="B169" s="11" t="s">
        <v>147</v>
      </c>
      <c r="C169" s="5">
        <v>1</v>
      </c>
      <c r="D169" s="19">
        <v>181.75129023351653</v>
      </c>
      <c r="E169" s="19">
        <v>220.74494954191175</v>
      </c>
      <c r="F169" s="19">
        <v>-38.993659308395223</v>
      </c>
      <c r="G169" s="19">
        <v>-0.70090329005499985</v>
      </c>
      <c r="H169" s="19">
        <v>7.5519925768833964</v>
      </c>
      <c r="I169" s="19">
        <v>205.77238973810961</v>
      </c>
      <c r="J169" s="19">
        <v>235.71750934571389</v>
      </c>
      <c r="K169" s="19">
        <v>56.143672381227063</v>
      </c>
      <c r="L169" s="19">
        <v>109.4346584134337</v>
      </c>
      <c r="M169" s="19">
        <v>332.05524067038982</v>
      </c>
    </row>
    <row r="170" spans="2:13" x14ac:dyDescent="0.2">
      <c r="B170" s="11" t="s">
        <v>148</v>
      </c>
      <c r="C170" s="5">
        <v>1</v>
      </c>
      <c r="D170" s="19">
        <v>154.70125058617577</v>
      </c>
      <c r="E170" s="19">
        <v>216.75057531334306</v>
      </c>
      <c r="F170" s="19">
        <v>-62.049324727167289</v>
      </c>
      <c r="G170" s="19">
        <v>-1.1153243019077004</v>
      </c>
      <c r="H170" s="19">
        <v>8.3135679539958041</v>
      </c>
      <c r="I170" s="19">
        <v>200.26811825224988</v>
      </c>
      <c r="J170" s="19">
        <v>233.23303237443625</v>
      </c>
      <c r="K170" s="19">
        <v>56.25117570944596</v>
      </c>
      <c r="L170" s="19">
        <v>105.22714838070755</v>
      </c>
      <c r="M170" s="19">
        <v>328.27400224597858</v>
      </c>
    </row>
    <row r="171" spans="2:13" x14ac:dyDescent="0.2">
      <c r="B171" s="11" t="s">
        <v>149</v>
      </c>
      <c r="C171" s="5">
        <v>1</v>
      </c>
      <c r="D171" s="19">
        <v>120.08165652683778</v>
      </c>
      <c r="E171" s="19">
        <v>242.19047328500943</v>
      </c>
      <c r="F171" s="19">
        <v>-122.10881675817166</v>
      </c>
      <c r="G171" s="19">
        <v>-2.1948817558679106</v>
      </c>
      <c r="H171" s="19">
        <v>6.2919626711641854</v>
      </c>
      <c r="I171" s="19">
        <v>229.7160453220288</v>
      </c>
      <c r="J171" s="19">
        <v>254.66490124799006</v>
      </c>
      <c r="K171" s="19">
        <v>55.988107226665385</v>
      </c>
      <c r="L171" s="19">
        <v>131.18860520599148</v>
      </c>
      <c r="M171" s="19">
        <v>353.19234136402736</v>
      </c>
    </row>
    <row r="172" spans="2:13" x14ac:dyDescent="0.2">
      <c r="B172" s="11" t="s">
        <v>150</v>
      </c>
      <c r="C172" s="5">
        <v>1</v>
      </c>
      <c r="D172" s="19">
        <v>284.8292030196755</v>
      </c>
      <c r="E172" s="19">
        <v>255.35228303693469</v>
      </c>
      <c r="F172" s="19">
        <v>29.47691998274081</v>
      </c>
      <c r="G172" s="19">
        <v>0.52984178871724563</v>
      </c>
      <c r="H172" s="19">
        <v>8.275288306106491</v>
      </c>
      <c r="I172" s="19">
        <v>238.94571910092822</v>
      </c>
      <c r="J172" s="19">
        <v>271.75884697294117</v>
      </c>
      <c r="K172" s="19">
        <v>56.245530961298961</v>
      </c>
      <c r="L172" s="19">
        <v>143.84004736651877</v>
      </c>
      <c r="M172" s="19">
        <v>366.86451870735061</v>
      </c>
    </row>
    <row r="173" spans="2:13" x14ac:dyDescent="0.2">
      <c r="B173" s="11" t="s">
        <v>151</v>
      </c>
      <c r="C173" s="5">
        <v>1</v>
      </c>
      <c r="D173" s="19">
        <v>248.17471444662888</v>
      </c>
      <c r="E173" s="19">
        <v>255.35228303693469</v>
      </c>
      <c r="F173" s="19">
        <v>-7.1775685903058104</v>
      </c>
      <c r="G173" s="19">
        <v>-0.12901537144162453</v>
      </c>
      <c r="H173" s="19">
        <v>8.275288306106491</v>
      </c>
      <c r="I173" s="19">
        <v>238.94571910092822</v>
      </c>
      <c r="J173" s="19">
        <v>271.75884697294117</v>
      </c>
      <c r="K173" s="19">
        <v>56.245530961298961</v>
      </c>
      <c r="L173" s="19">
        <v>143.84004736651877</v>
      </c>
      <c r="M173" s="19">
        <v>366.86451870735061</v>
      </c>
    </row>
    <row r="174" spans="2:13" x14ac:dyDescent="0.2">
      <c r="B174" s="11" t="s">
        <v>152</v>
      </c>
      <c r="C174" s="5">
        <v>1</v>
      </c>
      <c r="D174" s="19">
        <v>278.14696766500168</v>
      </c>
      <c r="E174" s="19">
        <v>250.73248780546692</v>
      </c>
      <c r="F174" s="19">
        <v>27.414479859534765</v>
      </c>
      <c r="G174" s="19">
        <v>0.49276983667335711</v>
      </c>
      <c r="H174" s="19">
        <v>7.4100522728289331</v>
      </c>
      <c r="I174" s="19">
        <v>236.04133845981733</v>
      </c>
      <c r="J174" s="19">
        <v>265.42363715111651</v>
      </c>
      <c r="K174" s="19">
        <v>56.124755957200513</v>
      </c>
      <c r="L174" s="19">
        <v>139.45970032746629</v>
      </c>
      <c r="M174" s="19">
        <v>362.00527528346754</v>
      </c>
    </row>
    <row r="175" spans="2:13" x14ac:dyDescent="0.2">
      <c r="B175" s="11" t="s">
        <v>153</v>
      </c>
      <c r="C175" s="5">
        <v>1</v>
      </c>
      <c r="D175" s="19">
        <v>275.66126852782827</v>
      </c>
      <c r="E175" s="19">
        <v>242.19047328500943</v>
      </c>
      <c r="F175" s="19">
        <v>33.470795242818838</v>
      </c>
      <c r="G175" s="19">
        <v>0.60163090416595333</v>
      </c>
      <c r="H175" s="19">
        <v>6.2919626711641854</v>
      </c>
      <c r="I175" s="19">
        <v>229.7160453220288</v>
      </c>
      <c r="J175" s="19">
        <v>254.66490124799006</v>
      </c>
      <c r="K175" s="19">
        <v>55.988107226665385</v>
      </c>
      <c r="L175" s="19">
        <v>131.18860520599148</v>
      </c>
      <c r="M175" s="19">
        <v>353.19234136402736</v>
      </c>
    </row>
    <row r="176" spans="2:13" x14ac:dyDescent="0.2">
      <c r="B176" s="11" t="s">
        <v>154</v>
      </c>
      <c r="C176" s="5">
        <v>1</v>
      </c>
      <c r="D176" s="19">
        <v>325.03973275525487</v>
      </c>
      <c r="E176" s="19">
        <v>364.44966648726046</v>
      </c>
      <c r="F176" s="19">
        <v>-39.409933732005584</v>
      </c>
      <c r="G176" s="19">
        <v>-0.70838574023405843</v>
      </c>
      <c r="H176" s="19">
        <v>23.20717888943442</v>
      </c>
      <c r="I176" s="19">
        <v>318.4391771677665</v>
      </c>
      <c r="J176" s="19">
        <v>410.46015580675441</v>
      </c>
      <c r="K176" s="19">
        <v>60.279785239958073</v>
      </c>
      <c r="L176" s="19">
        <v>244.93912933070936</v>
      </c>
      <c r="M176" s="19">
        <v>483.96020364381155</v>
      </c>
    </row>
    <row r="177" spans="2:13" x14ac:dyDescent="0.2">
      <c r="B177" s="11" t="s">
        <v>155</v>
      </c>
      <c r="C177" s="5">
        <v>1</v>
      </c>
      <c r="D177" s="19">
        <v>336.94447229060336</v>
      </c>
      <c r="E177" s="19">
        <v>305.97946926272334</v>
      </c>
      <c r="F177" s="19">
        <v>30.965003027880016</v>
      </c>
      <c r="G177" s="19">
        <v>0.55658978623048694</v>
      </c>
      <c r="H177" s="19">
        <v>12.763467484959007</v>
      </c>
      <c r="I177" s="19">
        <v>280.67465357641106</v>
      </c>
      <c r="J177" s="19">
        <v>331.28428494903562</v>
      </c>
      <c r="K177" s="19">
        <v>57.078765393172816</v>
      </c>
      <c r="L177" s="19">
        <v>192.81526528926562</v>
      </c>
      <c r="M177" s="19">
        <v>419.14367323618103</v>
      </c>
    </row>
    <row r="178" spans="2:13" x14ac:dyDescent="0.2">
      <c r="B178" s="11" t="s">
        <v>156</v>
      </c>
      <c r="C178" s="5">
        <v>1</v>
      </c>
      <c r="D178" s="19">
        <v>304.84372440863598</v>
      </c>
      <c r="E178" s="19">
        <v>299.38394016834184</v>
      </c>
      <c r="F178" s="19">
        <v>5.459784240294141</v>
      </c>
      <c r="G178" s="19">
        <v>9.8138538544103912E-2</v>
      </c>
      <c r="H178" s="19">
        <v>12.923525901787675</v>
      </c>
      <c r="I178" s="19">
        <v>273.76179310310255</v>
      </c>
      <c r="J178" s="19">
        <v>325.00608723358113</v>
      </c>
      <c r="K178" s="19">
        <v>57.114769353499398</v>
      </c>
      <c r="L178" s="19">
        <v>186.14835484172792</v>
      </c>
      <c r="M178" s="19">
        <v>412.61952549495572</v>
      </c>
    </row>
    <row r="179" spans="2:13" x14ac:dyDescent="0.2">
      <c r="B179" s="11" t="s">
        <v>157</v>
      </c>
      <c r="C179" s="5">
        <v>1</v>
      </c>
      <c r="D179" s="19">
        <v>257.52693757002027</v>
      </c>
      <c r="E179" s="19">
        <v>306.34141903053933</v>
      </c>
      <c r="F179" s="19">
        <v>-48.814481460519062</v>
      </c>
      <c r="G179" s="19">
        <v>-0.87743061987107163</v>
      </c>
      <c r="H179" s="19">
        <v>12.763204712062231</v>
      </c>
      <c r="I179" s="19">
        <v>281.0371243170527</v>
      </c>
      <c r="J179" s="19">
        <v>331.64571374402595</v>
      </c>
      <c r="K179" s="19">
        <v>57.078706634709803</v>
      </c>
      <c r="L179" s="19">
        <v>193.17733155144947</v>
      </c>
      <c r="M179" s="19">
        <v>419.50550650962919</v>
      </c>
    </row>
    <row r="180" spans="2:13" x14ac:dyDescent="0.2">
      <c r="B180" s="11" t="s">
        <v>158</v>
      </c>
      <c r="C180" s="5">
        <v>1</v>
      </c>
      <c r="D180" s="19">
        <v>280.49607322898152</v>
      </c>
      <c r="E180" s="19">
        <v>242.68815421575641</v>
      </c>
      <c r="F180" s="19">
        <v>37.807919013225103</v>
      </c>
      <c r="G180" s="19">
        <v>0.67958984349019913</v>
      </c>
      <c r="H180" s="19">
        <v>6.33508860377371</v>
      </c>
      <c r="I180" s="19">
        <v>230.12822489687306</v>
      </c>
      <c r="J180" s="19">
        <v>255.24808353463976</v>
      </c>
      <c r="K180" s="19">
        <v>55.992970131856026</v>
      </c>
      <c r="L180" s="19">
        <v>131.67664495422326</v>
      </c>
      <c r="M180" s="19">
        <v>353.69966347728956</v>
      </c>
    </row>
    <row r="181" spans="2:13" x14ac:dyDescent="0.2">
      <c r="B181" s="11" t="s">
        <v>159</v>
      </c>
      <c r="C181" s="5">
        <v>1</v>
      </c>
      <c r="D181" s="19">
        <v>234.36817392164625</v>
      </c>
      <c r="E181" s="19">
        <v>235.88220591341494</v>
      </c>
      <c r="F181" s="19">
        <v>-1.5140319917686895</v>
      </c>
      <c r="G181" s="19">
        <v>-2.7214424680853888E-2</v>
      </c>
      <c r="H181" s="19">
        <v>6.0347949260520712</v>
      </c>
      <c r="I181" s="19">
        <v>223.91763801770799</v>
      </c>
      <c r="J181" s="19">
        <v>247.84677380912188</v>
      </c>
      <c r="K181" s="19">
        <v>55.959790085102725</v>
      </c>
      <c r="L181" s="19">
        <v>124.93647932172014</v>
      </c>
      <c r="M181" s="19">
        <v>346.82793250510974</v>
      </c>
    </row>
    <row r="182" spans="2:13" x14ac:dyDescent="0.2">
      <c r="B182" s="11" t="s">
        <v>160</v>
      </c>
      <c r="C182" s="5">
        <v>1</v>
      </c>
      <c r="D182" s="19">
        <v>240.35825174778387</v>
      </c>
      <c r="E182" s="19">
        <v>236.70090179440186</v>
      </c>
      <c r="F182" s="19">
        <v>3.6573499533820097</v>
      </c>
      <c r="G182" s="19">
        <v>6.574013982463163E-2</v>
      </c>
      <c r="H182" s="19">
        <v>6.0365107406970484</v>
      </c>
      <c r="I182" s="19">
        <v>224.73293212927808</v>
      </c>
      <c r="J182" s="19">
        <v>248.66887145952563</v>
      </c>
      <c r="K182" s="19">
        <v>55.959975147348018</v>
      </c>
      <c r="L182" s="19">
        <v>125.7548082988063</v>
      </c>
      <c r="M182" s="19">
        <v>347.64699528999745</v>
      </c>
    </row>
    <row r="183" spans="2:13" x14ac:dyDescent="0.2">
      <c r="B183" s="11" t="s">
        <v>161</v>
      </c>
      <c r="C183" s="5">
        <v>1</v>
      </c>
      <c r="D183" s="19">
        <v>212.82588288712984</v>
      </c>
      <c r="E183" s="19">
        <v>246.0167994122628</v>
      </c>
      <c r="F183" s="19">
        <v>-33.190916525132963</v>
      </c>
      <c r="G183" s="19">
        <v>-0.59660013974112869</v>
      </c>
      <c r="H183" s="19">
        <v>6.6994557286532652</v>
      </c>
      <c r="I183" s="19">
        <v>232.73447682931589</v>
      </c>
      <c r="J183" s="19">
        <v>259.2991219952097</v>
      </c>
      <c r="K183" s="19">
        <v>56.035364401683353</v>
      </c>
      <c r="L183" s="19">
        <v>134.92123938745544</v>
      </c>
      <c r="M183" s="19">
        <v>357.11235943707015</v>
      </c>
    </row>
    <row r="184" spans="2:13" x14ac:dyDescent="0.2">
      <c r="B184" s="11" t="s">
        <v>162</v>
      </c>
      <c r="C184" s="5">
        <v>1</v>
      </c>
      <c r="D184" s="19">
        <v>213.59333551683733</v>
      </c>
      <c r="E184" s="19">
        <v>247.4645984835268</v>
      </c>
      <c r="F184" s="19">
        <v>-33.871262966689471</v>
      </c>
      <c r="G184" s="19">
        <v>-0.60882923205310635</v>
      </c>
      <c r="H184" s="19">
        <v>6.8956229831011768</v>
      </c>
      <c r="I184" s="19">
        <v>233.7933552390634</v>
      </c>
      <c r="J184" s="19">
        <v>261.13584172799017</v>
      </c>
      <c r="K184" s="19">
        <v>56.059156013039747</v>
      </c>
      <c r="L184" s="19">
        <v>136.32186927519126</v>
      </c>
      <c r="M184" s="19">
        <v>358.60732769186234</v>
      </c>
    </row>
    <row r="185" spans="2:13" x14ac:dyDescent="0.2">
      <c r="B185" s="11" t="s">
        <v>163</v>
      </c>
      <c r="C185" s="5">
        <v>1</v>
      </c>
      <c r="D185" s="19">
        <v>202.78247809055952</v>
      </c>
      <c r="E185" s="19">
        <v>262.67683014339474</v>
      </c>
      <c r="F185" s="19">
        <v>-59.894352052835217</v>
      </c>
      <c r="G185" s="19">
        <v>-1.0765890956149999</v>
      </c>
      <c r="H185" s="19">
        <v>9.8794286726710059</v>
      </c>
      <c r="I185" s="19">
        <v>243.08990190915</v>
      </c>
      <c r="J185" s="19">
        <v>282.26375837763948</v>
      </c>
      <c r="K185" s="19">
        <v>56.50382701612034</v>
      </c>
      <c r="L185" s="19">
        <v>150.65249742196514</v>
      </c>
      <c r="M185" s="19">
        <v>374.70116286482437</v>
      </c>
    </row>
    <row r="186" spans="2:13" x14ac:dyDescent="0.2">
      <c r="B186" s="11" t="s">
        <v>164</v>
      </c>
      <c r="C186" s="5">
        <v>1</v>
      </c>
      <c r="D186" s="19">
        <v>172.89299098579787</v>
      </c>
      <c r="E186" s="19">
        <v>255.58261469420125</v>
      </c>
      <c r="F186" s="19">
        <v>-82.689623708403388</v>
      </c>
      <c r="G186" s="19">
        <v>-1.4863295812340387</v>
      </c>
      <c r="H186" s="19">
        <v>8.3219081430810231</v>
      </c>
      <c r="I186" s="19">
        <v>239.08362239706511</v>
      </c>
      <c r="J186" s="19">
        <v>272.08160699133742</v>
      </c>
      <c r="K186" s="19">
        <v>56.252408941405655</v>
      </c>
      <c r="L186" s="19">
        <v>144.05674275925935</v>
      </c>
      <c r="M186" s="19">
        <v>367.10848662914316</v>
      </c>
    </row>
    <row r="187" spans="2:13" x14ac:dyDescent="0.2">
      <c r="B187" s="11" t="s">
        <v>165</v>
      </c>
      <c r="C187" s="5">
        <v>1</v>
      </c>
      <c r="D187" s="19">
        <v>270.36572840572046</v>
      </c>
      <c r="E187" s="19">
        <v>256.9097638549249</v>
      </c>
      <c r="F187" s="19">
        <v>13.455964550795557</v>
      </c>
      <c r="G187" s="19">
        <v>0.24186829325057765</v>
      </c>
      <c r="H187" s="19">
        <v>8.5960554597795547</v>
      </c>
      <c r="I187" s="19">
        <v>239.8672478383819</v>
      </c>
      <c r="J187" s="19">
        <v>273.95227987146791</v>
      </c>
      <c r="K187" s="19">
        <v>56.293618874938772</v>
      </c>
      <c r="L187" s="19">
        <v>145.30218921860268</v>
      </c>
      <c r="M187" s="19">
        <v>368.51733849124713</v>
      </c>
    </row>
    <row r="188" spans="2:13" x14ac:dyDescent="0.2">
      <c r="B188" s="11" t="s">
        <v>166</v>
      </c>
      <c r="C188" s="5">
        <v>1</v>
      </c>
      <c r="D188" s="19">
        <v>280.23676981467042</v>
      </c>
      <c r="E188" s="19">
        <v>244.72412165972139</v>
      </c>
      <c r="F188" s="19">
        <v>35.512648154949034</v>
      </c>
      <c r="G188" s="19">
        <v>0.63833280517508262</v>
      </c>
      <c r="H188" s="19">
        <v>6.5428970493750418</v>
      </c>
      <c r="I188" s="19">
        <v>231.75219188561709</v>
      </c>
      <c r="J188" s="19">
        <v>257.69605143382569</v>
      </c>
      <c r="K188" s="19">
        <v>56.016862268141885</v>
      </c>
      <c r="L188" s="19">
        <v>133.66524391421018</v>
      </c>
      <c r="M188" s="19">
        <v>355.7829994052326</v>
      </c>
    </row>
    <row r="189" spans="2:13" x14ac:dyDescent="0.2">
      <c r="B189" s="11" t="s">
        <v>167</v>
      </c>
      <c r="C189" s="5">
        <v>1</v>
      </c>
      <c r="D189" s="19">
        <v>350.55099080856598</v>
      </c>
      <c r="E189" s="19">
        <v>364.48586146404199</v>
      </c>
      <c r="F189" s="19">
        <v>-13.934870655476004</v>
      </c>
      <c r="G189" s="19">
        <v>-0.2504765354712733</v>
      </c>
      <c r="H189" s="19">
        <v>23.2093734622885</v>
      </c>
      <c r="I189" s="19">
        <v>318.47102119041676</v>
      </c>
      <c r="J189" s="19">
        <v>410.50070173766721</v>
      </c>
      <c r="K189" s="19">
        <v>60.280630164931409</v>
      </c>
      <c r="L189" s="19">
        <v>244.97364916155237</v>
      </c>
      <c r="M189" s="19">
        <v>483.9980737665316</v>
      </c>
    </row>
    <row r="190" spans="2:13" x14ac:dyDescent="0.2">
      <c r="B190" s="11" t="s">
        <v>168</v>
      </c>
      <c r="C190" s="5">
        <v>1</v>
      </c>
      <c r="D190" s="19">
        <v>351.30307609863956</v>
      </c>
      <c r="E190" s="19">
        <v>343.07932046386281</v>
      </c>
      <c r="F190" s="19">
        <v>8.2237556347767509</v>
      </c>
      <c r="G190" s="19">
        <v>0.14782037601129636</v>
      </c>
      <c r="H190" s="19">
        <v>16.75426172875336</v>
      </c>
      <c r="I190" s="19">
        <v>309.86236703753451</v>
      </c>
      <c r="J190" s="19">
        <v>376.29627389019112</v>
      </c>
      <c r="K190" s="19">
        <v>58.101502929311792</v>
      </c>
      <c r="L190" s="19">
        <v>227.8874398517512</v>
      </c>
      <c r="M190" s="19">
        <v>458.27120107597443</v>
      </c>
    </row>
    <row r="191" spans="2:13" x14ac:dyDescent="0.2">
      <c r="B191" s="11" t="s">
        <v>169</v>
      </c>
      <c r="C191" s="5">
        <v>1</v>
      </c>
      <c r="D191" s="19">
        <v>313.2871856579099</v>
      </c>
      <c r="E191" s="19">
        <v>338.12060864478372</v>
      </c>
      <c r="F191" s="19">
        <v>-24.833422986873813</v>
      </c>
      <c r="G191" s="19">
        <v>-0.44637585144720932</v>
      </c>
      <c r="H191" s="19">
        <v>15.846299344686665</v>
      </c>
      <c r="I191" s="19">
        <v>306.70377895489207</v>
      </c>
      <c r="J191" s="19">
        <v>369.53743833467536</v>
      </c>
      <c r="K191" s="19">
        <v>57.846214737791392</v>
      </c>
      <c r="L191" s="19">
        <v>223.43486170214152</v>
      </c>
      <c r="M191" s="19">
        <v>452.80635558742591</v>
      </c>
    </row>
    <row r="192" spans="2:13" x14ac:dyDescent="0.2">
      <c r="B192" s="11" t="s">
        <v>170</v>
      </c>
      <c r="C192" s="5">
        <v>1</v>
      </c>
      <c r="D192" s="19">
        <v>206.85485160026474</v>
      </c>
      <c r="E192" s="19">
        <v>216.75057531334306</v>
      </c>
      <c r="F192" s="19">
        <v>-9.8957237130783255</v>
      </c>
      <c r="G192" s="19">
        <v>-0.17787367051439024</v>
      </c>
      <c r="H192" s="19">
        <v>8.3135679539958041</v>
      </c>
      <c r="I192" s="19">
        <v>200.26811825224988</v>
      </c>
      <c r="J192" s="19">
        <v>233.23303237443625</v>
      </c>
      <c r="K192" s="19">
        <v>56.25117570944596</v>
      </c>
      <c r="L192" s="19">
        <v>105.22714838070755</v>
      </c>
      <c r="M192" s="19">
        <v>328.27400224597858</v>
      </c>
    </row>
    <row r="193" spans="2:13" x14ac:dyDescent="0.2">
      <c r="B193" s="11" t="s">
        <v>171</v>
      </c>
      <c r="C193" s="5">
        <v>1</v>
      </c>
      <c r="D193" s="19">
        <v>142.74466259605006</v>
      </c>
      <c r="E193" s="19">
        <v>237.43341920922563</v>
      </c>
      <c r="F193" s="19">
        <v>-94.68875661317557</v>
      </c>
      <c r="G193" s="19">
        <v>-1.702011614670468</v>
      </c>
      <c r="H193" s="19">
        <v>6.0462198644926799</v>
      </c>
      <c r="I193" s="19">
        <v>225.44620026185049</v>
      </c>
      <c r="J193" s="19">
        <v>249.42063815660077</v>
      </c>
      <c r="K193" s="19">
        <v>55.961023321764259</v>
      </c>
      <c r="L193" s="19">
        <v>126.48524760590257</v>
      </c>
      <c r="M193" s="19">
        <v>348.38159081254867</v>
      </c>
    </row>
    <row r="194" spans="2:13" x14ac:dyDescent="0.2">
      <c r="B194" s="11" t="s">
        <v>172</v>
      </c>
      <c r="C194" s="5">
        <v>1</v>
      </c>
      <c r="D194" s="19">
        <v>227.90986270015858</v>
      </c>
      <c r="E194" s="19">
        <v>247.5680127080735</v>
      </c>
      <c r="F194" s="19">
        <v>-19.658150007914912</v>
      </c>
      <c r="G194" s="19">
        <v>-0.35335134638096966</v>
      </c>
      <c r="H194" s="19">
        <v>6.9104309114650979</v>
      </c>
      <c r="I194" s="19">
        <v>233.86741130538337</v>
      </c>
      <c r="J194" s="19">
        <v>261.26861411076362</v>
      </c>
      <c r="K194" s="19">
        <v>56.060979405923597</v>
      </c>
      <c r="L194" s="19">
        <v>136.42166844599933</v>
      </c>
      <c r="M194" s="19">
        <v>358.71435697014766</v>
      </c>
    </row>
    <row r="195" spans="2:13" x14ac:dyDescent="0.2">
      <c r="B195" s="11" t="s">
        <v>173</v>
      </c>
      <c r="C195" s="5">
        <v>1</v>
      </c>
      <c r="D195" s="19">
        <v>223.9126389906113</v>
      </c>
      <c r="E195" s="19">
        <v>238.02805095512551</v>
      </c>
      <c r="F195" s="19">
        <v>-14.115411964514209</v>
      </c>
      <c r="G195" s="19">
        <v>-0.25372172968336076</v>
      </c>
      <c r="H195" s="19">
        <v>6.0597532312526106</v>
      </c>
      <c r="I195" s="19">
        <v>226.01400079186965</v>
      </c>
      <c r="J195" s="19">
        <v>250.04210111838137</v>
      </c>
      <c r="K195" s="19">
        <v>55.962487130156518</v>
      </c>
      <c r="L195" s="19">
        <v>127.07697720929221</v>
      </c>
      <c r="M195" s="19">
        <v>348.97912470095878</v>
      </c>
    </row>
    <row r="196" spans="2:13" x14ac:dyDescent="0.2">
      <c r="B196" s="11" t="s">
        <v>174</v>
      </c>
      <c r="C196" s="5">
        <v>1</v>
      </c>
      <c r="D196" s="19">
        <v>220.86505026355866</v>
      </c>
      <c r="E196" s="19">
        <v>247.5680127080735</v>
      </c>
      <c r="F196" s="19">
        <v>-26.702962444514839</v>
      </c>
      <c r="G196" s="19">
        <v>-0.47998045229743308</v>
      </c>
      <c r="H196" s="19">
        <v>6.9104309114650979</v>
      </c>
      <c r="I196" s="19">
        <v>233.86741130538337</v>
      </c>
      <c r="J196" s="19">
        <v>261.26861411076362</v>
      </c>
      <c r="K196" s="19">
        <v>56.060979405923597</v>
      </c>
      <c r="L196" s="19">
        <v>136.42166844599933</v>
      </c>
      <c r="M196" s="19">
        <v>358.71435697014766</v>
      </c>
    </row>
    <row r="197" spans="2:13" x14ac:dyDescent="0.2">
      <c r="B197" s="11" t="s">
        <v>175</v>
      </c>
      <c r="C197" s="5">
        <v>1</v>
      </c>
      <c r="D197" s="19">
        <v>229.21950133471654</v>
      </c>
      <c r="E197" s="19">
        <v>236.39927699995349</v>
      </c>
      <c r="F197" s="19">
        <v>-7.1797756652369458</v>
      </c>
      <c r="G197" s="19">
        <v>-0.12905504317564662</v>
      </c>
      <c r="H197" s="19">
        <v>6.0347554208260581</v>
      </c>
      <c r="I197" s="19">
        <v>224.43478742719947</v>
      </c>
      <c r="J197" s="19">
        <v>248.3637665727075</v>
      </c>
      <c r="K197" s="19">
        <v>55.95978582480857</v>
      </c>
      <c r="L197" s="19">
        <v>125.45355885470622</v>
      </c>
      <c r="M197" s="19">
        <v>347.34499514520076</v>
      </c>
    </row>
    <row r="198" spans="2:13" x14ac:dyDescent="0.2">
      <c r="B198" s="11" t="s">
        <v>176</v>
      </c>
      <c r="C198" s="5">
        <v>1</v>
      </c>
      <c r="D198" s="19">
        <v>224.88853710671569</v>
      </c>
      <c r="E198" s="19">
        <v>237.43341920922563</v>
      </c>
      <c r="F198" s="19">
        <v>-12.544882102509945</v>
      </c>
      <c r="G198" s="19">
        <v>-0.22549176699372378</v>
      </c>
      <c r="H198" s="19">
        <v>6.0462198644926799</v>
      </c>
      <c r="I198" s="19">
        <v>225.44620026185049</v>
      </c>
      <c r="J198" s="19">
        <v>249.42063815660077</v>
      </c>
      <c r="K198" s="19">
        <v>55.961023321764259</v>
      </c>
      <c r="L198" s="19">
        <v>126.48524760590257</v>
      </c>
      <c r="M198" s="19">
        <v>348.38159081254867</v>
      </c>
    </row>
    <row r="199" spans="2:13" x14ac:dyDescent="0.2">
      <c r="B199" s="11" t="s">
        <v>177</v>
      </c>
      <c r="C199" s="5">
        <v>1</v>
      </c>
      <c r="D199" s="19">
        <v>241.56974188162042</v>
      </c>
      <c r="E199" s="19">
        <v>237.43341920922563</v>
      </c>
      <c r="F199" s="19">
        <v>4.1363226723947832</v>
      </c>
      <c r="G199" s="19">
        <v>7.4349579424735121E-2</v>
      </c>
      <c r="H199" s="19">
        <v>6.0462198644926799</v>
      </c>
      <c r="I199" s="19">
        <v>225.44620026185049</v>
      </c>
      <c r="J199" s="19">
        <v>249.42063815660077</v>
      </c>
      <c r="K199" s="19">
        <v>55.961023321764259</v>
      </c>
      <c r="L199" s="19">
        <v>126.48524760590257</v>
      </c>
      <c r="M199" s="19">
        <v>348.38159081254867</v>
      </c>
    </row>
    <row r="200" spans="2:13" x14ac:dyDescent="0.2">
      <c r="B200" s="11" t="s">
        <v>178</v>
      </c>
      <c r="C200" s="5">
        <v>1</v>
      </c>
      <c r="D200" s="19">
        <v>230.10048123327263</v>
      </c>
      <c r="E200" s="19">
        <v>237.43341920922563</v>
      </c>
      <c r="F200" s="19">
        <v>-7.3329379759530013</v>
      </c>
      <c r="G200" s="19">
        <v>-0.13180810532465598</v>
      </c>
      <c r="H200" s="19">
        <v>6.0462198644926799</v>
      </c>
      <c r="I200" s="19">
        <v>225.44620026185049</v>
      </c>
      <c r="J200" s="19">
        <v>249.42063815660077</v>
      </c>
      <c r="K200" s="19">
        <v>55.961023321764259</v>
      </c>
      <c r="L200" s="19">
        <v>126.48524760590257</v>
      </c>
      <c r="M200" s="19">
        <v>348.38159081254867</v>
      </c>
    </row>
    <row r="201" spans="2:13" x14ac:dyDescent="0.2">
      <c r="B201" s="11" t="s">
        <v>179</v>
      </c>
      <c r="C201" s="5">
        <v>1</v>
      </c>
      <c r="D201" s="19">
        <v>308.24658556892086</v>
      </c>
      <c r="E201" s="19">
        <v>252.50604166776529</v>
      </c>
      <c r="F201" s="19">
        <v>55.740543901155576</v>
      </c>
      <c r="G201" s="19">
        <v>1.0019252181690912</v>
      </c>
      <c r="H201" s="19">
        <v>7.7252955563563743</v>
      </c>
      <c r="I201" s="19">
        <v>237.18989185140424</v>
      </c>
      <c r="J201" s="19">
        <v>267.82219148412634</v>
      </c>
      <c r="K201" s="19">
        <v>56.167246220571613</v>
      </c>
      <c r="L201" s="19">
        <v>141.14901310995344</v>
      </c>
      <c r="M201" s="19">
        <v>363.86307022557713</v>
      </c>
    </row>
    <row r="202" spans="2:13" x14ac:dyDescent="0.2">
      <c r="B202" s="11" t="s">
        <v>180</v>
      </c>
      <c r="C202" s="5">
        <v>1</v>
      </c>
      <c r="D202" s="19">
        <v>326.65294605776489</v>
      </c>
      <c r="E202" s="19">
        <v>252.50604166776529</v>
      </c>
      <c r="F202" s="19">
        <v>74.146904389999605</v>
      </c>
      <c r="G202" s="19">
        <v>1.3327758962892533</v>
      </c>
      <c r="H202" s="19">
        <v>7.7252955563563743</v>
      </c>
      <c r="I202" s="19">
        <v>237.18989185140424</v>
      </c>
      <c r="J202" s="19">
        <v>267.82219148412634</v>
      </c>
      <c r="K202" s="19">
        <v>56.167246220571613</v>
      </c>
      <c r="L202" s="19">
        <v>141.14901310995344</v>
      </c>
      <c r="M202" s="19">
        <v>363.86307022557713</v>
      </c>
    </row>
    <row r="203" spans="2:13" x14ac:dyDescent="0.2">
      <c r="B203" s="11" t="s">
        <v>181</v>
      </c>
      <c r="C203" s="5">
        <v>1</v>
      </c>
      <c r="D203" s="19">
        <v>120.51899294525484</v>
      </c>
      <c r="E203" s="19">
        <v>237.43341920922563</v>
      </c>
      <c r="F203" s="19">
        <v>-116.9144262639708</v>
      </c>
      <c r="G203" s="19">
        <v>-2.1015136172579507</v>
      </c>
      <c r="H203" s="19">
        <v>6.0462198644926799</v>
      </c>
      <c r="I203" s="19">
        <v>225.44620026185049</v>
      </c>
      <c r="J203" s="19">
        <v>249.42063815660077</v>
      </c>
      <c r="K203" s="19">
        <v>55.961023321764259</v>
      </c>
      <c r="L203" s="19">
        <v>126.48524760590257</v>
      </c>
      <c r="M203" s="19">
        <v>348.38159081254867</v>
      </c>
    </row>
    <row r="204" spans="2:13" x14ac:dyDescent="0.2">
      <c r="B204" s="11" t="s">
        <v>182</v>
      </c>
      <c r="C204" s="5">
        <v>1</v>
      </c>
      <c r="D204" s="19">
        <v>199.31599103370235</v>
      </c>
      <c r="E204" s="19">
        <v>238.62268270102535</v>
      </c>
      <c r="F204" s="19">
        <v>-39.306691667323008</v>
      </c>
      <c r="G204" s="19">
        <v>-0.70652998460374472</v>
      </c>
      <c r="H204" s="19">
        <v>6.0783155832615812</v>
      </c>
      <c r="I204" s="19">
        <v>226.57183086950459</v>
      </c>
      <c r="J204" s="19">
        <v>250.67353453254611</v>
      </c>
      <c r="K204" s="19">
        <v>55.964500148745877</v>
      </c>
      <c r="L204" s="19">
        <v>127.66761795004891</v>
      </c>
      <c r="M204" s="19">
        <v>349.5777474520018</v>
      </c>
    </row>
    <row r="205" spans="2:13" x14ac:dyDescent="0.2">
      <c r="B205" s="11" t="s">
        <v>183</v>
      </c>
      <c r="C205" s="5">
        <v>1</v>
      </c>
      <c r="D205" s="19">
        <v>265.2078074172141</v>
      </c>
      <c r="E205" s="19">
        <v>247.5680127080735</v>
      </c>
      <c r="F205" s="19">
        <v>17.639794709140602</v>
      </c>
      <c r="G205" s="19">
        <v>0.31707181031018389</v>
      </c>
      <c r="H205" s="19">
        <v>6.9104309114650979</v>
      </c>
      <c r="I205" s="19">
        <v>233.86741130538337</v>
      </c>
      <c r="J205" s="19">
        <v>261.26861411076362</v>
      </c>
      <c r="K205" s="19">
        <v>56.060979405923597</v>
      </c>
      <c r="L205" s="19">
        <v>136.42166844599933</v>
      </c>
      <c r="M205" s="19">
        <v>358.71435697014766</v>
      </c>
    </row>
    <row r="206" spans="2:13" x14ac:dyDescent="0.2">
      <c r="B206" s="11" t="s">
        <v>184</v>
      </c>
      <c r="C206" s="5">
        <v>1</v>
      </c>
      <c r="D206" s="19">
        <v>292.62008799438132</v>
      </c>
      <c r="E206" s="19">
        <v>247.5680127080735</v>
      </c>
      <c r="F206" s="19">
        <v>45.052075286307826</v>
      </c>
      <c r="G206" s="19">
        <v>0.80980211531930357</v>
      </c>
      <c r="H206" s="19">
        <v>6.9104309114650979</v>
      </c>
      <c r="I206" s="19">
        <v>233.86741130538337</v>
      </c>
      <c r="J206" s="19">
        <v>261.26861411076362</v>
      </c>
      <c r="K206" s="19">
        <v>56.060979405923597</v>
      </c>
      <c r="L206" s="19">
        <v>136.42166844599933</v>
      </c>
      <c r="M206" s="19">
        <v>358.71435697014766</v>
      </c>
    </row>
    <row r="207" spans="2:13" x14ac:dyDescent="0.2">
      <c r="B207" s="11" t="s">
        <v>185</v>
      </c>
      <c r="C207" s="5">
        <v>1</v>
      </c>
      <c r="D207" s="19">
        <v>296.42927521325447</v>
      </c>
      <c r="E207" s="19">
        <v>247.5680127080735</v>
      </c>
      <c r="F207" s="19">
        <v>48.861262505180974</v>
      </c>
      <c r="G207" s="19">
        <v>0.87827149986790443</v>
      </c>
      <c r="H207" s="19">
        <v>6.9104309114650979</v>
      </c>
      <c r="I207" s="19">
        <v>233.86741130538337</v>
      </c>
      <c r="J207" s="19">
        <v>261.26861411076362</v>
      </c>
      <c r="K207" s="19">
        <v>56.060979405923597</v>
      </c>
      <c r="L207" s="19">
        <v>136.42166844599933</v>
      </c>
      <c r="M207" s="19">
        <v>358.71435697014766</v>
      </c>
    </row>
    <row r="208" spans="2:13" x14ac:dyDescent="0.2">
      <c r="B208" s="11" t="s">
        <v>186</v>
      </c>
      <c r="C208" s="5">
        <v>1</v>
      </c>
      <c r="D208" s="19">
        <v>349.29649762786892</v>
      </c>
      <c r="E208" s="19">
        <v>346.50729941518324</v>
      </c>
      <c r="F208" s="19">
        <v>2.789198212685676</v>
      </c>
      <c r="G208" s="19">
        <v>5.013528451960441E-2</v>
      </c>
      <c r="H208" s="19">
        <v>22.718275356906226</v>
      </c>
      <c r="I208" s="19">
        <v>301.46610890054717</v>
      </c>
      <c r="J208" s="19">
        <v>391.54848992981931</v>
      </c>
      <c r="K208" s="19">
        <v>60.09325579265505</v>
      </c>
      <c r="L208" s="19">
        <v>227.36657503009377</v>
      </c>
      <c r="M208" s="19">
        <v>465.64802380027271</v>
      </c>
    </row>
    <row r="209" spans="2:13" x14ac:dyDescent="0.2">
      <c r="B209" s="11" t="s">
        <v>187</v>
      </c>
      <c r="C209" s="5">
        <v>1</v>
      </c>
      <c r="D209" s="19">
        <v>284.12361474754738</v>
      </c>
      <c r="E209" s="19">
        <v>301.22241518693954</v>
      </c>
      <c r="F209" s="19">
        <v>-17.098800439392164</v>
      </c>
      <c r="G209" s="19">
        <v>-0.30734754564015981</v>
      </c>
      <c r="H209" s="19">
        <v>12.849559989775566</v>
      </c>
      <c r="I209" s="19">
        <v>275.74691273631947</v>
      </c>
      <c r="J209" s="19">
        <v>326.69791763755961</v>
      </c>
      <c r="K209" s="19">
        <v>57.098078325807933</v>
      </c>
      <c r="L209" s="19">
        <v>188.01992144612279</v>
      </c>
      <c r="M209" s="19">
        <v>414.42490892775629</v>
      </c>
    </row>
    <row r="210" spans="2:13" x14ac:dyDescent="0.2">
      <c r="B210" s="11" t="s">
        <v>188</v>
      </c>
      <c r="C210" s="5">
        <v>1</v>
      </c>
      <c r="D210" s="19">
        <v>302.02682443031557</v>
      </c>
      <c r="E210" s="19">
        <v>301.22241518693954</v>
      </c>
      <c r="F210" s="19">
        <v>0.80440924337602837</v>
      </c>
      <c r="G210" s="19">
        <v>1.4459096561669041E-2</v>
      </c>
      <c r="H210" s="19">
        <v>12.849559989775566</v>
      </c>
      <c r="I210" s="19">
        <v>275.74691273631947</v>
      </c>
      <c r="J210" s="19">
        <v>326.69791763755961</v>
      </c>
      <c r="K210" s="19">
        <v>57.098078325807933</v>
      </c>
      <c r="L210" s="19">
        <v>188.01992144612279</v>
      </c>
      <c r="M210" s="19">
        <v>414.42490892775629</v>
      </c>
    </row>
    <row r="211" spans="2:13" x14ac:dyDescent="0.2">
      <c r="B211" s="11" t="s">
        <v>189</v>
      </c>
      <c r="C211" s="5">
        <v>1</v>
      </c>
      <c r="D211" s="19">
        <v>262.65703595214245</v>
      </c>
      <c r="E211" s="19">
        <v>301.22241518693954</v>
      </c>
      <c r="F211" s="19">
        <v>-38.565379234797092</v>
      </c>
      <c r="G211" s="19">
        <v>-0.69320504069923083</v>
      </c>
      <c r="H211" s="19">
        <v>12.849559989775566</v>
      </c>
      <c r="I211" s="19">
        <v>275.74691273631947</v>
      </c>
      <c r="J211" s="19">
        <v>326.69791763755961</v>
      </c>
      <c r="K211" s="19">
        <v>57.098078325807933</v>
      </c>
      <c r="L211" s="19">
        <v>188.01992144612279</v>
      </c>
      <c r="M211" s="19">
        <v>414.42490892775629</v>
      </c>
    </row>
    <row r="212" spans="2:13" x14ac:dyDescent="0.2">
      <c r="B212" s="11" t="s">
        <v>190</v>
      </c>
      <c r="C212" s="5">
        <v>1</v>
      </c>
      <c r="D212" s="19">
        <v>377.139476472588</v>
      </c>
      <c r="E212" s="19">
        <v>249.55011855186967</v>
      </c>
      <c r="F212" s="19">
        <v>127.58935792071833</v>
      </c>
      <c r="G212" s="19">
        <v>2.2933933959715054</v>
      </c>
      <c r="H212" s="19">
        <v>7.2133089477928367</v>
      </c>
      <c r="I212" s="19">
        <v>235.24903198370728</v>
      </c>
      <c r="J212" s="19">
        <v>263.85120512003209</v>
      </c>
      <c r="K212" s="19">
        <v>56.099119267111185</v>
      </c>
      <c r="L212" s="19">
        <v>138.32815830544087</v>
      </c>
      <c r="M212" s="19">
        <v>360.77207879829848</v>
      </c>
    </row>
    <row r="213" spans="2:13" ht="16" thickBot="1" x14ac:dyDescent="0.25">
      <c r="B213" s="15" t="s">
        <v>209</v>
      </c>
      <c r="C213" s="17">
        <v>1</v>
      </c>
      <c r="D213" s="20">
        <v>327.86669151320319</v>
      </c>
      <c r="E213" s="20">
        <v>260.70161853780104</v>
      </c>
      <c r="F213" s="20">
        <v>67.165072975402154</v>
      </c>
      <c r="G213" s="20">
        <v>1.2072788617483805</v>
      </c>
      <c r="H213" s="20">
        <v>9.4250224194825272</v>
      </c>
      <c r="I213" s="20">
        <v>242.01559489685687</v>
      </c>
      <c r="J213" s="20">
        <v>279.38764217874518</v>
      </c>
      <c r="K213" s="20">
        <v>56.426150003141316</v>
      </c>
      <c r="L213" s="20">
        <v>148.83128804960577</v>
      </c>
      <c r="M213" s="20">
        <v>372.57194902599633</v>
      </c>
    </row>
    <row r="232" spans="6:6" x14ac:dyDescent="0.2">
      <c r="F232" t="s">
        <v>79</v>
      </c>
    </row>
    <row r="251" spans="6:6" x14ac:dyDescent="0.2">
      <c r="F251"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2289" r:id="rId3" name="DD436154">
              <controlPr defaultSize="0" autoFill="0" autoPict="0" macro="[0]!GoToResultsNew1112202315262436">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36FC-49AA-8E47-93C6-BB77A80BF8CA}">
  <sheetPr codeName="XLSTAT_20231112_152544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155.990261915663+(A1-1)*4.0781561136404</f>
        <v>155.99026191566301</v>
      </c>
      <c r="D1">
        <f t="shared" ref="D1:D32" si="1">0+1*C1-110.298700645239*(1.00909090909091+(C1-254.374301544676)^2/167921.065273215)^0.5</f>
        <v>42.070680561556387</v>
      </c>
      <c r="E1">
        <v>1</v>
      </c>
      <c r="G1">
        <f t="shared" ref="G1:G32" si="2">131.207458749404+(E1-1)*4.43732717402097</f>
        <v>131.207458749404</v>
      </c>
      <c r="H1">
        <f t="shared" ref="H1:H32" si="3">0+1*G1+110.298700645239*(1.00909090909091+(G1-254.374301544676)^2/167921.065273215)^0.5</f>
        <v>246.8598093628901</v>
      </c>
    </row>
    <row r="2" spans="1:8" x14ac:dyDescent="0.2">
      <c r="A2">
        <v>2</v>
      </c>
      <c r="C2">
        <f t="shared" si="0"/>
        <v>160.06841802930342</v>
      </c>
      <c r="D2">
        <f t="shared" si="1"/>
        <v>46.39899051738567</v>
      </c>
      <c r="E2">
        <v>2</v>
      </c>
      <c r="G2">
        <f t="shared" si="2"/>
        <v>135.64478592342496</v>
      </c>
      <c r="H2">
        <f t="shared" si="3"/>
        <v>250.96044316634459</v>
      </c>
    </row>
    <row r="3" spans="1:8" x14ac:dyDescent="0.2">
      <c r="A3">
        <v>3</v>
      </c>
      <c r="C3">
        <f t="shared" si="0"/>
        <v>164.14657414294382</v>
      </c>
      <c r="D3">
        <f t="shared" si="1"/>
        <v>50.71722893573461</v>
      </c>
      <c r="E3">
        <v>3</v>
      </c>
      <c r="G3">
        <f t="shared" si="2"/>
        <v>140.08211309744593</v>
      </c>
      <c r="H3">
        <f t="shared" si="3"/>
        <v>255.07249727185223</v>
      </c>
    </row>
    <row r="4" spans="1:8" x14ac:dyDescent="0.2">
      <c r="A4">
        <v>4</v>
      </c>
      <c r="C4">
        <f t="shared" si="0"/>
        <v>168.22473025658422</v>
      </c>
      <c r="D4">
        <f t="shared" si="1"/>
        <v>55.025331735027422</v>
      </c>
      <c r="E4">
        <v>4</v>
      </c>
      <c r="G4">
        <f t="shared" si="2"/>
        <v>144.51944027146692</v>
      </c>
      <c r="H4">
        <f t="shared" si="3"/>
        <v>259.19606885836697</v>
      </c>
    </row>
    <row r="5" spans="1:8" x14ac:dyDescent="0.2">
      <c r="A5">
        <v>5</v>
      </c>
      <c r="C5">
        <f t="shared" si="0"/>
        <v>172.3028863702246</v>
      </c>
      <c r="D5">
        <f t="shared" si="1"/>
        <v>59.323237028384554</v>
      </c>
      <c r="E5">
        <v>5</v>
      </c>
      <c r="G5">
        <f t="shared" si="2"/>
        <v>148.95676744548788</v>
      </c>
      <c r="H5">
        <f t="shared" si="3"/>
        <v>263.33125271124692</v>
      </c>
    </row>
    <row r="6" spans="1:8" x14ac:dyDescent="0.2">
      <c r="A6">
        <v>6</v>
      </c>
      <c r="C6">
        <f t="shared" si="0"/>
        <v>176.381042483865</v>
      </c>
      <c r="D6">
        <f t="shared" si="1"/>
        <v>63.61088520178555</v>
      </c>
      <c r="E6">
        <v>6</v>
      </c>
      <c r="G6">
        <f t="shared" si="2"/>
        <v>153.39409461950885</v>
      </c>
      <c r="H6">
        <f t="shared" si="3"/>
        <v>267.4781410932647</v>
      </c>
    </row>
    <row r="7" spans="1:8" x14ac:dyDescent="0.2">
      <c r="A7">
        <v>7</v>
      </c>
      <c r="C7">
        <f t="shared" si="0"/>
        <v>180.45919859750541</v>
      </c>
      <c r="D7">
        <f t="shared" si="1"/>
        <v>67.888218990407552</v>
      </c>
      <c r="E7">
        <v>7</v>
      </c>
      <c r="G7">
        <f t="shared" si="2"/>
        <v>157.83142179352981</v>
      </c>
      <c r="H7">
        <f t="shared" si="3"/>
        <v>271.63682361661586</v>
      </c>
    </row>
    <row r="8" spans="1:8" x14ac:dyDescent="0.2">
      <c r="A8">
        <v>8</v>
      </c>
      <c r="C8">
        <f t="shared" si="0"/>
        <v>184.53735471114581</v>
      </c>
      <c r="D8">
        <f t="shared" si="1"/>
        <v>72.155183552926786</v>
      </c>
      <c r="E8">
        <v>8</v>
      </c>
      <c r="G8">
        <f t="shared" si="2"/>
        <v>162.26874896755078</v>
      </c>
      <c r="H8">
        <f t="shared" si="3"/>
        <v>275.80738711629419</v>
      </c>
    </row>
    <row r="9" spans="1:8" x14ac:dyDescent="0.2">
      <c r="A9">
        <v>9</v>
      </c>
      <c r="C9">
        <f t="shared" si="0"/>
        <v>188.61551082478621</v>
      </c>
      <c r="D9">
        <f t="shared" si="1"/>
        <v>76.411726543569856</v>
      </c>
      <c r="E9">
        <v>9</v>
      </c>
      <c r="G9">
        <f t="shared" si="2"/>
        <v>166.70607614157177</v>
      </c>
      <c r="H9">
        <f t="shared" si="3"/>
        <v>279.9899155252092</v>
      </c>
    </row>
    <row r="10" spans="1:8" x14ac:dyDescent="0.2">
      <c r="A10">
        <v>10</v>
      </c>
      <c r="C10">
        <f t="shared" si="0"/>
        <v>192.69366693842662</v>
      </c>
      <c r="D10">
        <f t="shared" si="1"/>
        <v>80.657798181706013</v>
      </c>
      <c r="E10">
        <v>10</v>
      </c>
      <c r="G10">
        <f t="shared" si="2"/>
        <v>171.14340331559274</v>
      </c>
      <c r="H10">
        <f t="shared" si="3"/>
        <v>284.1844897514257</v>
      </c>
    </row>
    <row r="11" spans="1:8" x14ac:dyDescent="0.2">
      <c r="A11">
        <v>11</v>
      </c>
      <c r="C11">
        <f t="shared" si="0"/>
        <v>196.77182305206702</v>
      </c>
      <c r="D11">
        <f t="shared" si="1"/>
        <v>84.893351318773227</v>
      </c>
      <c r="E11">
        <v>11</v>
      </c>
      <c r="G11">
        <f t="shared" si="2"/>
        <v>175.5807304896137</v>
      </c>
      <c r="H11">
        <f t="shared" si="3"/>
        <v>288.39118755791213</v>
      </c>
    </row>
    <row r="12" spans="1:8" x14ac:dyDescent="0.2">
      <c r="A12">
        <v>12</v>
      </c>
      <c r="C12">
        <f t="shared" si="0"/>
        <v>200.8499791657074</v>
      </c>
      <c r="D12">
        <f t="shared" si="1"/>
        <v>89.118341502337358</v>
      </c>
      <c r="E12">
        <v>12</v>
      </c>
      <c r="G12">
        <f t="shared" si="2"/>
        <v>180.01805766363466</v>
      </c>
      <c r="H12">
        <f t="shared" si="3"/>
        <v>292.61008344518183</v>
      </c>
    </row>
    <row r="13" spans="1:8" x14ac:dyDescent="0.2">
      <c r="A13">
        <v>13</v>
      </c>
      <c r="C13">
        <f t="shared" si="0"/>
        <v>204.92813527934783</v>
      </c>
      <c r="D13">
        <f t="shared" si="1"/>
        <v>93.332727037087693</v>
      </c>
      <c r="E13">
        <v>13</v>
      </c>
      <c r="G13">
        <f t="shared" si="2"/>
        <v>184.45538483765563</v>
      </c>
      <c r="H13">
        <f t="shared" si="3"/>
        <v>296.84124853721528</v>
      </c>
    </row>
    <row r="14" spans="1:8" x14ac:dyDescent="0.2">
      <c r="A14">
        <v>14</v>
      </c>
      <c r="C14">
        <f t="shared" si="0"/>
        <v>209.0062913929882</v>
      </c>
      <c r="D14">
        <f t="shared" si="1"/>
        <v>97.536469042579441</v>
      </c>
      <c r="E14">
        <v>14</v>
      </c>
      <c r="G14">
        <f t="shared" si="2"/>
        <v>188.89271201167662</v>
      </c>
      <c r="H14">
        <f t="shared" si="3"/>
        <v>301.08475047104616</v>
      </c>
    </row>
    <row r="15" spans="1:8" x14ac:dyDescent="0.2">
      <c r="A15">
        <v>15</v>
      </c>
      <c r="C15">
        <f t="shared" si="0"/>
        <v>213.08444750662861</v>
      </c>
      <c r="D15">
        <f t="shared" si="1"/>
        <v>101.72953150754226</v>
      </c>
      <c r="E15">
        <v>15</v>
      </c>
      <c r="G15">
        <f t="shared" si="2"/>
        <v>193.33003918569756</v>
      </c>
      <c r="H15">
        <f t="shared" si="3"/>
        <v>305.34065329039095</v>
      </c>
    </row>
    <row r="16" spans="1:8" x14ac:dyDescent="0.2">
      <c r="A16">
        <v>16</v>
      </c>
      <c r="C16">
        <f t="shared" si="0"/>
        <v>217.16260362026901</v>
      </c>
      <c r="D16">
        <f t="shared" si="1"/>
        <v>105.91188134058059</v>
      </c>
      <c r="E16">
        <v>16</v>
      </c>
      <c r="G16">
        <f t="shared" si="2"/>
        <v>197.76736635971855</v>
      </c>
      <c r="H16">
        <f t="shared" si="3"/>
        <v>309.60901734369531</v>
      </c>
    </row>
    <row r="17" spans="1:8" x14ac:dyDescent="0.2">
      <c r="A17">
        <v>17</v>
      </c>
      <c r="C17">
        <f t="shared" si="0"/>
        <v>221.24075973390941</v>
      </c>
      <c r="D17">
        <f t="shared" si="1"/>
        <v>110.08348841710331</v>
      </c>
      <c r="E17">
        <v>17</v>
      </c>
      <c r="G17">
        <f t="shared" si="2"/>
        <v>202.20469353373952</v>
      </c>
      <c r="H17">
        <f t="shared" si="3"/>
        <v>313.88989918695944</v>
      </c>
    </row>
    <row r="18" spans="1:8" x14ac:dyDescent="0.2">
      <c r="A18">
        <v>18</v>
      </c>
      <c r="C18">
        <f t="shared" si="0"/>
        <v>225.31891584754982</v>
      </c>
      <c r="D18">
        <f t="shared" si="1"/>
        <v>114.24432562232943</v>
      </c>
      <c r="E18">
        <v>18</v>
      </c>
      <c r="G18">
        <f t="shared" si="2"/>
        <v>206.64202070776048</v>
      </c>
      <c r="H18">
        <f t="shared" si="3"/>
        <v>318.18335149169741</v>
      </c>
    </row>
    <row r="19" spans="1:8" x14ac:dyDescent="0.2">
      <c r="A19">
        <v>19</v>
      </c>
      <c r="C19">
        <f t="shared" si="0"/>
        <v>229.39707196119022</v>
      </c>
      <c r="D19">
        <f t="shared" si="1"/>
        <v>118.39436889022844</v>
      </c>
      <c r="E19">
        <v>19</v>
      </c>
      <c r="G19">
        <f t="shared" si="2"/>
        <v>211.07934788178147</v>
      </c>
      <c r="H19">
        <f t="shared" si="3"/>
        <v>322.48942295836724</v>
      </c>
    </row>
    <row r="20" spans="1:8" x14ac:dyDescent="0.2">
      <c r="A20">
        <v>20</v>
      </c>
      <c r="C20">
        <f t="shared" si="0"/>
        <v>233.47522807483062</v>
      </c>
      <c r="D20">
        <f t="shared" si="1"/>
        <v>122.53359723826647</v>
      </c>
      <c r="E20">
        <v>20</v>
      </c>
      <c r="G20">
        <f t="shared" si="2"/>
        <v>215.51667505580241</v>
      </c>
      <c r="H20">
        <f t="shared" si="3"/>
        <v>326.80815823559726</v>
      </c>
    </row>
    <row r="21" spans="1:8" x14ac:dyDescent="0.2">
      <c r="A21">
        <v>21</v>
      </c>
      <c r="C21">
        <f t="shared" si="0"/>
        <v>237.553384188471</v>
      </c>
      <c r="D21">
        <f t="shared" si="1"/>
        <v>126.66199279784156</v>
      </c>
      <c r="E21">
        <v>21</v>
      </c>
      <c r="G21">
        <f t="shared" si="2"/>
        <v>219.9540022298234</v>
      </c>
      <c r="H21">
        <f t="shared" si="3"/>
        <v>331.139597845514</v>
      </c>
    </row>
    <row r="22" spans="1:8" x14ac:dyDescent="0.2">
      <c r="A22">
        <v>22</v>
      </c>
      <c r="C22">
        <f t="shared" si="0"/>
        <v>241.63154030211143</v>
      </c>
      <c r="D22">
        <f t="shared" si="1"/>
        <v>130.77954084030677</v>
      </c>
      <c r="E22">
        <v>22</v>
      </c>
      <c r="G22">
        <f t="shared" si="2"/>
        <v>224.39132940384437</v>
      </c>
      <c r="H22">
        <f t="shared" si="3"/>
        <v>335.48377811545765</v>
      </c>
    </row>
    <row r="23" spans="1:8" x14ac:dyDescent="0.2">
      <c r="A23">
        <v>23</v>
      </c>
      <c r="C23">
        <f t="shared" si="0"/>
        <v>245.70969641575181</v>
      </c>
      <c r="D23">
        <f t="shared" si="1"/>
        <v>134.88622979849148</v>
      </c>
      <c r="E23">
        <v>23</v>
      </c>
      <c r="G23">
        <f t="shared" si="2"/>
        <v>228.82865657786533</v>
      </c>
      <c r="H23">
        <f t="shared" si="3"/>
        <v>339.8407311163507</v>
      </c>
    </row>
    <row r="24" spans="1:8" x14ac:dyDescent="0.2">
      <c r="A24">
        <v>24</v>
      </c>
      <c r="C24">
        <f t="shared" si="0"/>
        <v>249.78785252939221</v>
      </c>
      <c r="D24">
        <f t="shared" si="1"/>
        <v>138.98205128364972</v>
      </c>
      <c r="E24">
        <v>24</v>
      </c>
      <c r="G24">
        <f t="shared" si="2"/>
        <v>233.26598375188632</v>
      </c>
      <c r="H24">
        <f t="shared" si="3"/>
        <v>344.21048460795964</v>
      </c>
    </row>
    <row r="25" spans="1:8" x14ac:dyDescent="0.2">
      <c r="A25">
        <v>25</v>
      </c>
      <c r="C25">
        <f t="shared" si="0"/>
        <v>253.86600864303261</v>
      </c>
      <c r="D25">
        <f t="shared" si="1"/>
        <v>143.06700009777597</v>
      </c>
      <c r="E25">
        <v>25</v>
      </c>
      <c r="G25">
        <f t="shared" si="2"/>
        <v>237.70331092590726</v>
      </c>
      <c r="H25">
        <f t="shared" si="3"/>
        <v>348.59306199126735</v>
      </c>
    </row>
    <row r="26" spans="1:8" x14ac:dyDescent="0.2">
      <c r="A26">
        <v>26</v>
      </c>
      <c r="C26">
        <f t="shared" si="0"/>
        <v>257.94416475667299</v>
      </c>
      <c r="D26">
        <f t="shared" si="1"/>
        <v>147.14107424124728</v>
      </c>
      <c r="E26">
        <v>26</v>
      </c>
      <c r="G26">
        <f t="shared" si="2"/>
        <v>242.14063809992825</v>
      </c>
      <c r="H26">
        <f t="shared" si="3"/>
        <v>352.98848226814397</v>
      </c>
    </row>
    <row r="27" spans="1:8" x14ac:dyDescent="0.2">
      <c r="A27">
        <v>27</v>
      </c>
      <c r="C27">
        <f t="shared" si="0"/>
        <v>262.02232087031342</v>
      </c>
      <c r="D27">
        <f t="shared" si="1"/>
        <v>151.20427491576552</v>
      </c>
      <c r="E27">
        <v>27</v>
      </c>
      <c r="G27">
        <f t="shared" si="2"/>
        <v>246.57796527394922</v>
      </c>
      <c r="H27">
        <f t="shared" si="3"/>
        <v>357.39676000847874</v>
      </c>
    </row>
    <row r="28" spans="1:8" x14ac:dyDescent="0.2">
      <c r="A28">
        <v>28</v>
      </c>
      <c r="C28">
        <f t="shared" si="0"/>
        <v>266.1004769839538</v>
      </c>
      <c r="D28">
        <f t="shared" si="1"/>
        <v>155.25660652258881</v>
      </c>
      <c r="E28">
        <v>28</v>
      </c>
      <c r="G28">
        <f t="shared" si="2"/>
        <v>251.01529244797018</v>
      </c>
      <c r="H28">
        <f t="shared" si="3"/>
        <v>361.81790532490447</v>
      </c>
    </row>
    <row r="29" spans="1:8" x14ac:dyDescent="0.2">
      <c r="A29">
        <v>29</v>
      </c>
      <c r="C29">
        <f t="shared" si="0"/>
        <v>270.17863309759423</v>
      </c>
      <c r="D29">
        <f t="shared" si="1"/>
        <v>159.29807665605972</v>
      </c>
      <c r="E29">
        <v>29</v>
      </c>
      <c r="G29">
        <f t="shared" si="2"/>
        <v>255.45261962199115</v>
      </c>
      <c r="H29">
        <f t="shared" si="3"/>
        <v>366.25192385521723</v>
      </c>
    </row>
    <row r="30" spans="1:8" x14ac:dyDescent="0.2">
      <c r="A30">
        <v>30</v>
      </c>
      <c r="C30">
        <f t="shared" si="0"/>
        <v>274.2567892112346</v>
      </c>
      <c r="D30">
        <f t="shared" si="1"/>
        <v>163.32869609245029</v>
      </c>
      <c r="E30">
        <v>30</v>
      </c>
      <c r="G30">
        <f t="shared" si="2"/>
        <v>259.88994679601211</v>
      </c>
      <c r="H30">
        <f t="shared" si="3"/>
        <v>370.69881675256136</v>
      </c>
    </row>
    <row r="31" spans="1:8" x14ac:dyDescent="0.2">
      <c r="A31">
        <v>31</v>
      </c>
      <c r="C31">
        <f t="shared" si="0"/>
        <v>278.33494532487498</v>
      </c>
      <c r="D31">
        <f t="shared" si="1"/>
        <v>167.34847877416462</v>
      </c>
      <c r="E31">
        <v>31</v>
      </c>
      <c r="G31">
        <f t="shared" si="2"/>
        <v>264.3272739700331</v>
      </c>
      <c r="H31">
        <f t="shared" si="3"/>
        <v>375.15858068342141</v>
      </c>
    </row>
    <row r="32" spans="1:8" x14ac:dyDescent="0.2">
      <c r="A32">
        <v>32</v>
      </c>
      <c r="C32">
        <f t="shared" si="0"/>
        <v>282.41310143851541</v>
      </c>
      <c r="D32">
        <f t="shared" si="1"/>
        <v>171.35744178935073</v>
      </c>
      <c r="E32">
        <v>32</v>
      </c>
      <c r="G32">
        <f t="shared" si="2"/>
        <v>268.76460114405404</v>
      </c>
      <c r="H32">
        <f t="shared" si="3"/>
        <v>379.63120783342686</v>
      </c>
    </row>
    <row r="33" spans="1:8" x14ac:dyDescent="0.2">
      <c r="A33">
        <v>33</v>
      </c>
      <c r="C33">
        <f t="shared" ref="C33:C64" si="4">155.990261915663+(A33-1)*4.0781561136404</f>
        <v>286.49125755215584</v>
      </c>
      <c r="D33">
        <f t="shared" ref="D33:D64" si="5">0+1*C33-110.298700645239*(1.00909090909091+(C33-254.374301544676)^2/167921.065273215)^0.5</f>
        <v>175.35560534699189</v>
      </c>
      <c r="E33">
        <v>33</v>
      </c>
      <c r="G33">
        <f t="shared" ref="G33:G64" si="6">131.207458749404+(E33-1)*4.43732717402097</f>
        <v>273.20192831807503</v>
      </c>
      <c r="H33">
        <f t="shared" ref="H33:H64" si="7">0+1*G33+110.298700645239*(1.00909090909091+(G33-254.374301544676)^2/167921.065273215)^0.5</f>
        <v>384.11668592094884</v>
      </c>
    </row>
    <row r="34" spans="1:8" x14ac:dyDescent="0.2">
      <c r="A34">
        <v>34</v>
      </c>
      <c r="C34">
        <f t="shared" si="4"/>
        <v>290.56941366579622</v>
      </c>
      <c r="D34">
        <f t="shared" si="5"/>
        <v>179.34299274756239</v>
      </c>
      <c r="E34">
        <v>34</v>
      </c>
      <c r="G34">
        <f t="shared" si="6"/>
        <v>277.63925549209603</v>
      </c>
      <c r="H34">
        <f t="shared" si="7"/>
        <v>388.61499821843086</v>
      </c>
    </row>
    <row r="35" spans="1:8" x14ac:dyDescent="0.2">
      <c r="A35">
        <v>35</v>
      </c>
      <c r="C35">
        <f t="shared" si="4"/>
        <v>294.64756977943659</v>
      </c>
      <c r="D35">
        <f t="shared" si="5"/>
        <v>183.31963034934574</v>
      </c>
      <c r="E35">
        <v>35</v>
      </c>
      <c r="G35">
        <f t="shared" si="6"/>
        <v>282.07658266611696</v>
      </c>
      <c r="H35">
        <f t="shared" si="7"/>
        <v>393.12612358136937</v>
      </c>
    </row>
    <row r="36" spans="1:8" x14ac:dyDescent="0.2">
      <c r="A36">
        <v>36</v>
      </c>
      <c r="C36">
        <f t="shared" si="4"/>
        <v>298.72572589307703</v>
      </c>
      <c r="D36">
        <f t="shared" si="5"/>
        <v>187.28554753052805</v>
      </c>
      <c r="E36">
        <v>36</v>
      </c>
      <c r="G36">
        <f t="shared" si="6"/>
        <v>286.51390984013796</v>
      </c>
      <c r="H36">
        <f t="shared" si="7"/>
        <v>397.65003648482627</v>
      </c>
    </row>
    <row r="37" spans="1:8" x14ac:dyDescent="0.2">
      <c r="A37">
        <v>37</v>
      </c>
      <c r="C37">
        <f t="shared" si="4"/>
        <v>302.80388200671746</v>
      </c>
      <c r="D37">
        <f t="shared" si="5"/>
        <v>191.24077664719286</v>
      </c>
      <c r="E37">
        <v>37</v>
      </c>
      <c r="G37">
        <f t="shared" si="6"/>
        <v>290.95123701415889</v>
      </c>
      <c r="H37">
        <f t="shared" si="7"/>
        <v>402.18670706732729</v>
      </c>
    </row>
    <row r="38" spans="1:8" x14ac:dyDescent="0.2">
      <c r="A38">
        <v>38</v>
      </c>
      <c r="C38">
        <f t="shared" si="4"/>
        <v>306.88203812035783</v>
      </c>
      <c r="D38">
        <f t="shared" si="5"/>
        <v>195.18535298735608</v>
      </c>
      <c r="E38">
        <v>38</v>
      </c>
      <c r="G38">
        <f t="shared" si="6"/>
        <v>295.38856418817988</v>
      </c>
      <c r="H38">
        <f t="shared" si="7"/>
        <v>406.73610118197104</v>
      </c>
    </row>
    <row r="39" spans="1:8" x14ac:dyDescent="0.2">
      <c r="A39">
        <v>39</v>
      </c>
      <c r="C39">
        <f t="shared" si="4"/>
        <v>310.96019423399821</v>
      </c>
      <c r="D39">
        <f t="shared" si="5"/>
        <v>199.11931472119045</v>
      </c>
      <c r="E39">
        <v>39</v>
      </c>
      <c r="G39">
        <f t="shared" si="6"/>
        <v>299.82589136220088</v>
      </c>
      <c r="H39">
        <f t="shared" si="7"/>
        <v>411.29818045454567</v>
      </c>
    </row>
    <row r="40" spans="1:8" x14ac:dyDescent="0.2">
      <c r="A40">
        <v>40</v>
      </c>
      <c r="C40">
        <f t="shared" si="4"/>
        <v>315.03835034763858</v>
      </c>
      <c r="D40">
        <f t="shared" si="5"/>
        <v>203.04270284760076</v>
      </c>
      <c r="E40">
        <v>40</v>
      </c>
      <c r="G40">
        <f t="shared" si="6"/>
        <v>304.26321853622181</v>
      </c>
      <c r="H40">
        <f t="shared" si="7"/>
        <v>415.87290234842567</v>
      </c>
    </row>
    <row r="41" spans="1:8" x14ac:dyDescent="0.2">
      <c r="A41">
        <v>41</v>
      </c>
      <c r="C41">
        <f t="shared" si="4"/>
        <v>319.11650646127902</v>
      </c>
      <c r="D41">
        <f t="shared" si="5"/>
        <v>206.95556113732064</v>
      </c>
      <c r="E41">
        <v>41</v>
      </c>
      <c r="G41">
        <f t="shared" si="6"/>
        <v>308.70054571024281</v>
      </c>
      <c r="H41">
        <f t="shared" si="7"/>
        <v>420.46022023599562</v>
      </c>
    </row>
    <row r="42" spans="1:8" x14ac:dyDescent="0.2">
      <c r="A42">
        <v>42</v>
      </c>
      <c r="C42">
        <f t="shared" si="4"/>
        <v>323.19466257491945</v>
      </c>
      <c r="D42">
        <f t="shared" si="5"/>
        <v>210.8579360727104</v>
      </c>
      <c r="E42">
        <v>42</v>
      </c>
      <c r="G42">
        <f t="shared" si="6"/>
        <v>313.13787288426374</v>
      </c>
      <c r="H42">
        <f t="shared" si="7"/>
        <v>425.06008347632417</v>
      </c>
    </row>
    <row r="43" spans="1:8" x14ac:dyDescent="0.2">
      <c r="A43">
        <v>43</v>
      </c>
      <c r="C43">
        <f t="shared" si="4"/>
        <v>327.27281868855982</v>
      </c>
      <c r="D43">
        <f t="shared" si="5"/>
        <v>214.74987678444339</v>
      </c>
      <c r="E43">
        <v>43</v>
      </c>
      <c r="G43">
        <f t="shared" si="6"/>
        <v>317.57520005828474</v>
      </c>
      <c r="H43">
        <f t="shared" si="7"/>
        <v>429.67243749879469</v>
      </c>
    </row>
    <row r="44" spans="1:8" x14ac:dyDescent="0.2">
      <c r="A44">
        <v>44</v>
      </c>
      <c r="C44">
        <f t="shared" si="4"/>
        <v>331.3509748022002</v>
      </c>
      <c r="D44">
        <f t="shared" si="5"/>
        <v>218.63143498527623</v>
      </c>
      <c r="E44">
        <v>44</v>
      </c>
      <c r="G44">
        <f t="shared" si="6"/>
        <v>322.01252723230573</v>
      </c>
      <c r="H44">
        <f t="shared" si="7"/>
        <v>434.29722389237543</v>
      </c>
    </row>
    <row r="45" spans="1:8" x14ac:dyDescent="0.2">
      <c r="A45">
        <v>45</v>
      </c>
      <c r="C45">
        <f t="shared" si="4"/>
        <v>335.42913091584057</v>
      </c>
      <c r="D45">
        <f t="shared" si="5"/>
        <v>222.50266490110184</v>
      </c>
      <c r="E45">
        <v>45</v>
      </c>
      <c r="G45">
        <f t="shared" si="6"/>
        <v>326.44985440632666</v>
      </c>
      <c r="H45">
        <f t="shared" si="7"/>
        <v>438.9343805001983</v>
      </c>
    </row>
    <row r="46" spans="1:8" x14ac:dyDescent="0.2">
      <c r="A46">
        <v>46</v>
      </c>
      <c r="C46">
        <f t="shared" si="4"/>
        <v>339.50728702948101</v>
      </c>
      <c r="D46">
        <f t="shared" si="5"/>
        <v>226.36362319949149</v>
      </c>
      <c r="E46">
        <v>46</v>
      </c>
      <c r="G46">
        <f t="shared" si="6"/>
        <v>330.8871815803476</v>
      </c>
      <c r="H46">
        <f t="shared" si="7"/>
        <v>443.58384151910155</v>
      </c>
    </row>
    <row r="47" spans="1:8" x14ac:dyDescent="0.2">
      <c r="A47">
        <v>47</v>
      </c>
      <c r="C47">
        <f t="shared" si="4"/>
        <v>343.58544314312144</v>
      </c>
      <c r="D47">
        <f t="shared" si="5"/>
        <v>230.21436891593459</v>
      </c>
      <c r="E47">
        <v>47</v>
      </c>
      <c r="G47">
        <f t="shared" si="6"/>
        <v>335.32450875436859</v>
      </c>
      <c r="H47">
        <f t="shared" si="7"/>
        <v>448.2455376037758</v>
      </c>
    </row>
    <row r="48" spans="1:8" x14ac:dyDescent="0.2">
      <c r="A48">
        <v>48</v>
      </c>
      <c r="C48">
        <f t="shared" si="4"/>
        <v>347.66359925676181</v>
      </c>
      <c r="D48">
        <f t="shared" si="5"/>
        <v>234.05496337798783</v>
      </c>
      <c r="E48">
        <v>48</v>
      </c>
      <c r="G48">
        <f t="shared" si="6"/>
        <v>339.76183592838959</v>
      </c>
      <c r="H48">
        <f t="shared" si="7"/>
        <v>452.91939597514653</v>
      </c>
    </row>
    <row r="49" spans="1:8" x14ac:dyDescent="0.2">
      <c r="A49">
        <v>49</v>
      </c>
      <c r="C49">
        <f t="shared" si="4"/>
        <v>351.74175537040219</v>
      </c>
      <c r="D49">
        <f t="shared" si="5"/>
        <v>237.88547012754753</v>
      </c>
      <c r="E49">
        <v>49</v>
      </c>
      <c r="G49">
        <f t="shared" si="6"/>
        <v>344.19916310241058</v>
      </c>
      <c r="H49">
        <f t="shared" si="7"/>
        <v>457.60534053261665</v>
      </c>
    </row>
    <row r="50" spans="1:8" x14ac:dyDescent="0.2">
      <c r="A50">
        <v>50</v>
      </c>
      <c r="C50">
        <f t="shared" si="4"/>
        <v>355.81991148404262</v>
      </c>
      <c r="D50">
        <f t="shared" si="5"/>
        <v>241.70595484145827</v>
      </c>
      <c r="E50">
        <v>50</v>
      </c>
      <c r="G50">
        <f t="shared" si="6"/>
        <v>348.63649027643152</v>
      </c>
      <c r="H50">
        <f t="shared" si="7"/>
        <v>462.30329196978698</v>
      </c>
    </row>
    <row r="51" spans="1:8" x14ac:dyDescent="0.2">
      <c r="A51">
        <v>51</v>
      </c>
      <c r="C51">
        <f t="shared" si="4"/>
        <v>359.89806759768305</v>
      </c>
      <c r="D51">
        <f t="shared" si="5"/>
        <v>245.51648525067299</v>
      </c>
      <c r="E51">
        <v>51</v>
      </c>
      <c r="G51">
        <f t="shared" si="6"/>
        <v>353.07381745045245</v>
      </c>
      <c r="H51">
        <f t="shared" si="7"/>
        <v>467.01316789326944</v>
      </c>
    </row>
    <row r="52" spans="1:8" x14ac:dyDescent="0.2">
      <c r="A52">
        <v>52</v>
      </c>
      <c r="C52">
        <f t="shared" si="4"/>
        <v>363.97622371132343</v>
      </c>
      <c r="D52">
        <f t="shared" si="5"/>
        <v>249.3171310581763</v>
      </c>
      <c r="E52">
        <v>52</v>
      </c>
      <c r="G52">
        <f t="shared" si="6"/>
        <v>357.51114462447345</v>
      </c>
      <c r="H52">
        <f t="shared" si="7"/>
        <v>471.73488294420605</v>
      </c>
    </row>
    <row r="53" spans="1:8" x14ac:dyDescent="0.2">
      <c r="A53">
        <v>53</v>
      </c>
      <c r="C53">
        <f t="shared" si="4"/>
        <v>368.0543798249638</v>
      </c>
      <c r="D53">
        <f t="shared" si="5"/>
        <v>253.10796385588282</v>
      </c>
      <c r="E53">
        <v>53</v>
      </c>
      <c r="G53">
        <f t="shared" si="6"/>
        <v>361.94847179849444</v>
      </c>
      <c r="H53">
        <f t="shared" si="7"/>
        <v>476.46834892210859</v>
      </c>
    </row>
    <row r="54" spans="1:8" x14ac:dyDescent="0.2">
      <c r="A54">
        <v>54</v>
      </c>
      <c r="C54">
        <f t="shared" si="4"/>
        <v>372.13253593860418</v>
      </c>
      <c r="D54">
        <f t="shared" si="5"/>
        <v>256.88905704071635</v>
      </c>
      <c r="E54">
        <v>54</v>
      </c>
      <c r="G54">
        <f t="shared" si="6"/>
        <v>366.38579897251543</v>
      </c>
      <c r="H54">
        <f t="shared" si="7"/>
        <v>481.21347491063523</v>
      </c>
    </row>
    <row r="55" spans="1:8" x14ac:dyDescent="0.2">
      <c r="A55">
        <v>55</v>
      </c>
      <c r="C55">
        <f t="shared" si="4"/>
        <v>376.21069205224461</v>
      </c>
      <c r="D55">
        <f t="shared" si="5"/>
        <v>260.66048573007595</v>
      </c>
      <c r="E55">
        <v>55</v>
      </c>
      <c r="G55">
        <f t="shared" si="6"/>
        <v>370.82312614653637</v>
      </c>
      <c r="H55">
        <f t="shared" si="7"/>
        <v>485.97016740492592</v>
      </c>
    </row>
    <row r="56" spans="1:8" x14ac:dyDescent="0.2">
      <c r="A56">
        <v>56</v>
      </c>
      <c r="C56">
        <f t="shared" si="4"/>
        <v>380.28884816588504</v>
      </c>
      <c r="D56">
        <f t="shared" si="5"/>
        <v>264.42232667688688</v>
      </c>
      <c r="E56">
        <v>56</v>
      </c>
      <c r="G56">
        <f t="shared" si="6"/>
        <v>375.2604533205573</v>
      </c>
      <c r="H56">
        <f t="shared" si="7"/>
        <v>490.73833044012468</v>
      </c>
    </row>
    <row r="57" spans="1:8" x14ac:dyDescent="0.2">
      <c r="A57">
        <v>57</v>
      </c>
      <c r="C57">
        <f t="shared" si="4"/>
        <v>384.36700427952542</v>
      </c>
      <c r="D57">
        <f t="shared" si="5"/>
        <v>268.17465818443145</v>
      </c>
      <c r="E57">
        <v>57</v>
      </c>
      <c r="G57">
        <f t="shared" si="6"/>
        <v>379.6977804945783</v>
      </c>
      <c r="H57">
        <f t="shared" si="7"/>
        <v>495.51786572072456</v>
      </c>
    </row>
    <row r="58" spans="1:8" x14ac:dyDescent="0.2">
      <c r="A58">
        <v>58</v>
      </c>
      <c r="C58">
        <f t="shared" si="4"/>
        <v>388.44516039316579</v>
      </c>
      <c r="D58">
        <f t="shared" si="5"/>
        <v>271.91756002114829</v>
      </c>
      <c r="E58">
        <v>58</v>
      </c>
      <c r="G58">
        <f t="shared" si="6"/>
        <v>384.13510766859929</v>
      </c>
      <c r="H58">
        <f t="shared" si="7"/>
        <v>500.30867275038077</v>
      </c>
    </row>
    <row r="59" spans="1:8" x14ac:dyDescent="0.2">
      <c r="A59">
        <v>59</v>
      </c>
      <c r="C59">
        <f t="shared" si="4"/>
        <v>392.52331650680622</v>
      </c>
      <c r="D59">
        <f t="shared" si="5"/>
        <v>275.6511133355815</v>
      </c>
      <c r="E59">
        <v>59</v>
      </c>
      <c r="G59">
        <f t="shared" si="6"/>
        <v>388.57243484262023</v>
      </c>
      <c r="H59">
        <f t="shared" si="7"/>
        <v>505.11064896184922</v>
      </c>
    </row>
    <row r="60" spans="1:8" x14ac:dyDescent="0.2">
      <c r="A60">
        <v>60</v>
      </c>
      <c r="C60">
        <f t="shared" si="4"/>
        <v>396.60147262044666</v>
      </c>
      <c r="D60">
        <f t="shared" si="5"/>
        <v>279.37540057165563</v>
      </c>
      <c r="E60">
        <v>60</v>
      </c>
      <c r="G60">
        <f t="shared" si="6"/>
        <v>393.00976201664122</v>
      </c>
      <c r="H60">
        <f t="shared" si="7"/>
        <v>509.92368984671998</v>
      </c>
    </row>
    <row r="61" spans="1:8" x14ac:dyDescent="0.2">
      <c r="A61">
        <v>61</v>
      </c>
      <c r="C61">
        <f t="shared" si="4"/>
        <v>400.67962873408703</v>
      </c>
      <c r="D61">
        <f t="shared" si="5"/>
        <v>283.09050538444399</v>
      </c>
      <c r="E61">
        <v>61</v>
      </c>
      <c r="G61">
        <f t="shared" si="6"/>
        <v>397.44708919066221</v>
      </c>
      <c r="H61">
        <f t="shared" si="7"/>
        <v>514.74768908462568</v>
      </c>
    </row>
    <row r="62" spans="1:8" x14ac:dyDescent="0.2">
      <c r="A62">
        <v>62</v>
      </c>
      <c r="C62">
        <f t="shared" si="4"/>
        <v>404.75778484772741</v>
      </c>
      <c r="D62">
        <f t="shared" si="5"/>
        <v>286.79651255659081</v>
      </c>
      <c r="E62">
        <v>62</v>
      </c>
      <c r="G62">
        <f t="shared" si="6"/>
        <v>401.88441636468315</v>
      </c>
      <c r="H62">
        <f t="shared" si="7"/>
        <v>519.58253867162466</v>
      </c>
    </row>
    <row r="63" spans="1:8" x14ac:dyDescent="0.2">
      <c r="A63">
        <v>63</v>
      </c>
      <c r="C63">
        <f t="shared" si="4"/>
        <v>408.83594096136778</v>
      </c>
      <c r="D63">
        <f t="shared" si="5"/>
        <v>290.49350791553809</v>
      </c>
      <c r="E63">
        <v>63</v>
      </c>
      <c r="G63">
        <f t="shared" si="6"/>
        <v>406.32174353870414</v>
      </c>
      <c r="H63">
        <f t="shared" si="7"/>
        <v>524.42812904746938</v>
      </c>
    </row>
    <row r="64" spans="1:8" x14ac:dyDescent="0.2">
      <c r="A64">
        <v>64</v>
      </c>
      <c r="C64">
        <f t="shared" si="4"/>
        <v>412.91409707500827</v>
      </c>
      <c r="D64">
        <f t="shared" si="5"/>
        <v>294.18157825170277</v>
      </c>
      <c r="E64">
        <v>64</v>
      </c>
      <c r="G64">
        <f t="shared" si="6"/>
        <v>410.75907071272508</v>
      </c>
      <c r="H64">
        <f t="shared" si="7"/>
        <v>529.28434922148722</v>
      </c>
    </row>
    <row r="65" spans="1:8" x14ac:dyDescent="0.2">
      <c r="A65">
        <v>65</v>
      </c>
      <c r="C65">
        <f t="shared" ref="C65:C70" si="8">155.990261915663+(A65-1)*4.0781561136404</f>
        <v>416.99225318864865</v>
      </c>
      <c r="D65">
        <f t="shared" ref="D65:D70" si="9">0+1*C65-110.298700645239*(1.00909090909091+(C65-254.374301544676)^2/167921.065273215)^0.5</f>
        <v>297.86081123773715</v>
      </c>
      <c r="E65">
        <v>65</v>
      </c>
      <c r="G65">
        <f t="shared" ref="G65:G70" si="10">131.207458749404+(E65-1)*4.43732717402097</f>
        <v>415.19639788674607</v>
      </c>
      <c r="H65">
        <f t="shared" ref="H65:H70" si="11">0+1*G65+110.298700645239*(1.00909090909091+(G65-254.374301544676)^2/167921.065273215)^0.5</f>
        <v>534.15108689682006</v>
      </c>
    </row>
    <row r="66" spans="1:8" x14ac:dyDescent="0.2">
      <c r="A66">
        <v>66</v>
      </c>
      <c r="C66">
        <f t="shared" si="8"/>
        <v>421.07040930228902</v>
      </c>
      <c r="D66">
        <f t="shared" si="9"/>
        <v>301.53129534900131</v>
      </c>
      <c r="E66">
        <v>66</v>
      </c>
      <c r="G66">
        <f t="shared" si="10"/>
        <v>419.63372506076706</v>
      </c>
      <c r="H66">
        <f t="shared" si="11"/>
        <v>539.02822859278251</v>
      </c>
    </row>
    <row r="67" spans="1:8" x14ac:dyDescent="0.2">
      <c r="A67">
        <v>67</v>
      </c>
      <c r="C67">
        <f t="shared" si="8"/>
        <v>425.1485654159294</v>
      </c>
      <c r="D67">
        <f t="shared" si="9"/>
        <v>305.19311978536325</v>
      </c>
      <c r="E67">
        <v>67</v>
      </c>
      <c r="G67">
        <f t="shared" si="10"/>
        <v>424.071052234788</v>
      </c>
      <c r="H67">
        <f t="shared" si="11"/>
        <v>543.91565976511754</v>
      </c>
    </row>
    <row r="68" spans="1:8" x14ac:dyDescent="0.2">
      <c r="A68">
        <v>68</v>
      </c>
      <c r="C68">
        <f t="shared" si="8"/>
        <v>429.22672152956977</v>
      </c>
      <c r="D68">
        <f t="shared" si="9"/>
        <v>308.8463743944364</v>
      </c>
      <c r="E68">
        <v>68</v>
      </c>
      <c r="G68">
        <f t="shared" si="10"/>
        <v>428.50837940880899</v>
      </c>
      <c r="H68">
        <f t="shared" si="11"/>
        <v>548.81326492394589</v>
      </c>
    </row>
    <row r="69" spans="1:8" x14ac:dyDescent="0.2">
      <c r="A69">
        <v>69</v>
      </c>
      <c r="C69">
        <f t="shared" si="8"/>
        <v>433.30487764321026</v>
      </c>
      <c r="D69">
        <f t="shared" si="9"/>
        <v>312.49114959635455</v>
      </c>
      <c r="E69">
        <v>69</v>
      </c>
      <c r="G69">
        <f t="shared" si="10"/>
        <v>432.94570658282993</v>
      </c>
      <c r="H69">
        <f t="shared" si="11"/>
        <v>553.72092774922214</v>
      </c>
    </row>
    <row r="70" spans="1:8" x14ac:dyDescent="0.2">
      <c r="A70">
        <v>70</v>
      </c>
      <c r="C70">
        <f t="shared" si="8"/>
        <v>437.38303375685064</v>
      </c>
      <c r="D70">
        <f t="shared" si="9"/>
        <v>316.12753631017438</v>
      </c>
      <c r="E70">
        <v>70</v>
      </c>
      <c r="G70">
        <f t="shared" si="10"/>
        <v>437.38303375685092</v>
      </c>
      <c r="H70">
        <f t="shared" si="11"/>
        <v>558.63853120352724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DBC2-F02D-F746-AFE6-B4EC55B54D1C}">
  <sheetPr codeName="XLSTAT_20231112_152509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94.8076232280946+(A1-1)*7.61382911387265</f>
        <v>94.807623228094599</v>
      </c>
      <c r="D1">
        <f t="shared" ref="D1:D32" si="1">0+1*C1-198.731415085646*(1.00909090909091+(C1-302.390082107303)^2/665392.669129531)^0.5</f>
        <v>-111.13128810435228</v>
      </c>
      <c r="E1">
        <v>1</v>
      </c>
      <c r="G1">
        <f t="shared" ref="G1:G32" si="2">88.8305263827729+(E1-1)*7.70045370583383</f>
        <v>88.830526382772902</v>
      </c>
      <c r="H1">
        <f t="shared" ref="H1:H32" si="3">0+1*G1+198.731415085646*(1.00909090909091+(G1-302.390082107303)^2/665392.669129531)^0.5</f>
        <v>295.13186718699558</v>
      </c>
    </row>
    <row r="2" spans="1:8" x14ac:dyDescent="0.2">
      <c r="A2">
        <v>2</v>
      </c>
      <c r="C2">
        <f t="shared" si="0"/>
        <v>102.42145234196725</v>
      </c>
      <c r="D2">
        <f t="shared" si="1"/>
        <v>-103.06980332116403</v>
      </c>
      <c r="E2">
        <v>2</v>
      </c>
      <c r="G2">
        <f t="shared" si="2"/>
        <v>96.530980088606725</v>
      </c>
      <c r="H2">
        <f t="shared" si="3"/>
        <v>302.36718814775543</v>
      </c>
    </row>
    <row r="3" spans="1:8" x14ac:dyDescent="0.2">
      <c r="A3">
        <v>3</v>
      </c>
      <c r="C3">
        <f t="shared" si="0"/>
        <v>110.03528145583989</v>
      </c>
      <c r="D3">
        <f t="shared" si="1"/>
        <v>-95.024121490440635</v>
      </c>
      <c r="E3">
        <v>3</v>
      </c>
      <c r="G3">
        <f t="shared" si="2"/>
        <v>104.23143379444056</v>
      </c>
      <c r="H3">
        <f t="shared" si="3"/>
        <v>309.61859256359742</v>
      </c>
    </row>
    <row r="4" spans="1:8" x14ac:dyDescent="0.2">
      <c r="A4">
        <v>4</v>
      </c>
      <c r="C4">
        <f t="shared" si="0"/>
        <v>117.64911056971255</v>
      </c>
      <c r="D4">
        <f t="shared" si="1"/>
        <v>-86.994342657644239</v>
      </c>
      <c r="E4">
        <v>4</v>
      </c>
      <c r="G4">
        <f t="shared" si="2"/>
        <v>111.9318875002744</v>
      </c>
      <c r="H4">
        <f t="shared" si="3"/>
        <v>316.88618614978577</v>
      </c>
    </row>
    <row r="5" spans="1:8" x14ac:dyDescent="0.2">
      <c r="A5">
        <v>5</v>
      </c>
      <c r="C5">
        <f t="shared" si="0"/>
        <v>125.2629396835852</v>
      </c>
      <c r="D5">
        <f t="shared" si="1"/>
        <v>-78.980563983991388</v>
      </c>
      <c r="E5">
        <v>5</v>
      </c>
      <c r="G5">
        <f t="shared" si="2"/>
        <v>119.63234120610822</v>
      </c>
      <c r="H5">
        <f t="shared" si="3"/>
        <v>324.17007168903876</v>
      </c>
    </row>
    <row r="6" spans="1:8" x14ac:dyDescent="0.2">
      <c r="A6">
        <v>6</v>
      </c>
      <c r="C6">
        <f t="shared" si="0"/>
        <v>132.87676879745786</v>
      </c>
      <c r="D6">
        <f t="shared" si="1"/>
        <v>-70.982879641008338</v>
      </c>
      <c r="E6">
        <v>6</v>
      </c>
      <c r="G6">
        <f t="shared" si="2"/>
        <v>127.33279491194205</v>
      </c>
      <c r="H6">
        <f t="shared" si="3"/>
        <v>331.47034891867389</v>
      </c>
    </row>
    <row r="7" spans="1:8" x14ac:dyDescent="0.2">
      <c r="A7">
        <v>7</v>
      </c>
      <c r="C7">
        <f t="shared" si="0"/>
        <v>140.4905979113305</v>
      </c>
      <c r="D7">
        <f t="shared" si="1"/>
        <v>-63.001380706895105</v>
      </c>
      <c r="E7">
        <v>7</v>
      </c>
      <c r="G7">
        <f t="shared" si="2"/>
        <v>135.03324861777588</v>
      </c>
      <c r="H7">
        <f t="shared" si="3"/>
        <v>338.7871144194911</v>
      </c>
    </row>
    <row r="8" spans="1:8" x14ac:dyDescent="0.2">
      <c r="A8">
        <v>8</v>
      </c>
      <c r="C8">
        <f t="shared" si="0"/>
        <v>148.10442702520317</v>
      </c>
      <c r="D8">
        <f t="shared" si="1"/>
        <v>-55.036155064943017</v>
      </c>
      <c r="E8">
        <v>8</v>
      </c>
      <c r="G8">
        <f t="shared" si="2"/>
        <v>142.73370232360972</v>
      </c>
      <c r="H8">
        <f t="shared" si="3"/>
        <v>346.12046150665958</v>
      </c>
    </row>
    <row r="9" spans="1:8" x14ac:dyDescent="0.2">
      <c r="A9">
        <v>9</v>
      </c>
      <c r="C9">
        <f t="shared" si="0"/>
        <v>155.71825613907581</v>
      </c>
      <c r="D9">
        <f t="shared" si="1"/>
        <v>-47.087287304253465</v>
      </c>
      <c r="E9">
        <v>9</v>
      </c>
      <c r="G9">
        <f t="shared" si="2"/>
        <v>150.43415602944356</v>
      </c>
      <c r="H9">
        <f t="shared" si="3"/>
        <v>353.47048012287541</v>
      </c>
    </row>
    <row r="10" spans="1:8" x14ac:dyDescent="0.2">
      <c r="A10">
        <v>10</v>
      </c>
      <c r="C10">
        <f t="shared" si="0"/>
        <v>163.33208525294845</v>
      </c>
      <c r="D10">
        <f t="shared" si="1"/>
        <v>-39.15485862300244</v>
      </c>
      <c r="E10">
        <v>10</v>
      </c>
      <c r="G10">
        <f t="shared" si="2"/>
        <v>158.13460973527737</v>
      </c>
      <c r="H10">
        <f t="shared" si="3"/>
        <v>360.83725673405434</v>
      </c>
    </row>
    <row r="11" spans="1:8" x14ac:dyDescent="0.2">
      <c r="A11">
        <v>11</v>
      </c>
      <c r="C11">
        <f t="shared" si="0"/>
        <v>170.94591436682111</v>
      </c>
      <c r="D11">
        <f t="shared" si="1"/>
        <v>-31.238946734495102</v>
      </c>
      <c r="E11">
        <v>11</v>
      </c>
      <c r="G11">
        <f t="shared" si="2"/>
        <v>165.8350634411112</v>
      </c>
      <c r="H11">
        <f t="shared" si="3"/>
        <v>368.22087422782892</v>
      </c>
    </row>
    <row r="12" spans="1:8" x14ac:dyDescent="0.2">
      <c r="A12">
        <v>12</v>
      </c>
      <c r="C12">
        <f t="shared" si="0"/>
        <v>178.55974348069375</v>
      </c>
      <c r="D12">
        <f t="shared" si="1"/>
        <v>-23.339625776251353</v>
      </c>
      <c r="E12">
        <v>12</v>
      </c>
      <c r="G12">
        <f t="shared" si="2"/>
        <v>173.53551714694504</v>
      </c>
      <c r="H12">
        <f t="shared" si="3"/>
        <v>375.62141181510833</v>
      </c>
    </row>
    <row r="13" spans="1:8" x14ac:dyDescent="0.2">
      <c r="A13">
        <v>13</v>
      </c>
      <c r="C13">
        <f t="shared" si="0"/>
        <v>186.17357259456639</v>
      </c>
      <c r="D13">
        <f t="shared" si="1"/>
        <v>-15.456966222359</v>
      </c>
      <c r="E13">
        <v>13</v>
      </c>
      <c r="G13">
        <f t="shared" si="2"/>
        <v>181.23597085277885</v>
      </c>
      <c r="H13">
        <f t="shared" si="3"/>
        <v>383.03894493496489</v>
      </c>
    </row>
    <row r="14" spans="1:8" x14ac:dyDescent="0.2">
      <c r="A14">
        <v>14</v>
      </c>
      <c r="C14">
        <f t="shared" si="0"/>
        <v>193.78740170843906</v>
      </c>
      <c r="D14">
        <f t="shared" si="1"/>
        <v>-7.5910347993279288</v>
      </c>
      <c r="E14">
        <v>14</v>
      </c>
      <c r="G14">
        <f t="shared" si="2"/>
        <v>188.93642455861271</v>
      </c>
      <c r="H14">
        <f t="shared" si="3"/>
        <v>390.47354516309952</v>
      </c>
    </row>
    <row r="15" spans="1:8" x14ac:dyDescent="0.2">
      <c r="A15">
        <v>15</v>
      </c>
      <c r="C15">
        <f t="shared" si="0"/>
        <v>201.4012308223117</v>
      </c>
      <c r="D15">
        <f t="shared" si="1"/>
        <v>0.25810559433011804</v>
      </c>
      <c r="E15">
        <v>15</v>
      </c>
      <c r="G15">
        <f t="shared" si="2"/>
        <v>196.63687826444652</v>
      </c>
      <c r="H15">
        <f t="shared" si="3"/>
        <v>397.92528012413663</v>
      </c>
    </row>
    <row r="16" spans="1:8" x14ac:dyDescent="0.2">
      <c r="A16">
        <v>16</v>
      </c>
      <c r="C16">
        <f t="shared" si="0"/>
        <v>209.01505993618434</v>
      </c>
      <c r="D16">
        <f t="shared" si="1"/>
        <v>8.0903959645755776</v>
      </c>
      <c r="E16">
        <v>16</v>
      </c>
      <c r="G16">
        <f t="shared" si="2"/>
        <v>204.33733197028033</v>
      </c>
      <c r="H16">
        <f t="shared" si="3"/>
        <v>405.39421340799009</v>
      </c>
    </row>
    <row r="17" spans="1:8" x14ac:dyDescent="0.2">
      <c r="A17">
        <v>17</v>
      </c>
      <c r="C17">
        <f t="shared" si="0"/>
        <v>216.62888905005701</v>
      </c>
      <c r="D17">
        <f t="shared" si="1"/>
        <v>15.905781294158601</v>
      </c>
      <c r="E17">
        <v>17</v>
      </c>
      <c r="G17">
        <f t="shared" si="2"/>
        <v>212.0377856761142</v>
      </c>
      <c r="H17">
        <f t="shared" si="3"/>
        <v>412.88040449053574</v>
      </c>
    </row>
    <row r="18" spans="1:8" x14ac:dyDescent="0.2">
      <c r="A18">
        <v>18</v>
      </c>
      <c r="C18">
        <f t="shared" si="0"/>
        <v>224.24271816392965</v>
      </c>
      <c r="D18">
        <f t="shared" si="1"/>
        <v>23.704210610577775</v>
      </c>
      <c r="E18">
        <v>18</v>
      </c>
      <c r="G18">
        <f t="shared" si="2"/>
        <v>219.73823938194801</v>
      </c>
      <c r="H18">
        <f t="shared" si="3"/>
        <v>420.38390865881377</v>
      </c>
    </row>
    <row r="19" spans="1:8" x14ac:dyDescent="0.2">
      <c r="A19">
        <v>19</v>
      </c>
      <c r="C19">
        <f t="shared" si="0"/>
        <v>231.85654727780229</v>
      </c>
      <c r="D19">
        <f t="shared" si="1"/>
        <v>31.485637049487906</v>
      </c>
      <c r="E19">
        <v>19</v>
      </c>
      <c r="G19">
        <f t="shared" si="2"/>
        <v>227.43869308778187</v>
      </c>
      <c r="H19">
        <f t="shared" si="3"/>
        <v>427.90477694097711</v>
      </c>
    </row>
    <row r="20" spans="1:8" x14ac:dyDescent="0.2">
      <c r="A20">
        <v>20</v>
      </c>
      <c r="C20">
        <f t="shared" si="0"/>
        <v>239.47037639167496</v>
      </c>
      <c r="D20">
        <f t="shared" si="1"/>
        <v>39.250017913376496</v>
      </c>
      <c r="E20">
        <v>20</v>
      </c>
      <c r="G20">
        <f t="shared" si="2"/>
        <v>235.13914679361568</v>
      </c>
      <c r="H20">
        <f t="shared" si="3"/>
        <v>435.44305604118824</v>
      </c>
    </row>
    <row r="21" spans="1:8" x14ac:dyDescent="0.2">
      <c r="A21">
        <v>21</v>
      </c>
      <c r="C21">
        <f t="shared" si="0"/>
        <v>247.0842055055476</v>
      </c>
      <c r="D21">
        <f t="shared" si="1"/>
        <v>46.997314725338924</v>
      </c>
      <c r="E21">
        <v>21</v>
      </c>
      <c r="G21">
        <f t="shared" si="2"/>
        <v>242.83960049944949</v>
      </c>
      <c r="H21">
        <f t="shared" si="3"/>
        <v>442.99878827965574</v>
      </c>
    </row>
    <row r="22" spans="1:8" x14ac:dyDescent="0.2">
      <c r="A22">
        <v>22</v>
      </c>
      <c r="C22">
        <f t="shared" si="0"/>
        <v>254.69803461942024</v>
      </c>
      <c r="D22">
        <f t="shared" si="1"/>
        <v>54.727493277797578</v>
      </c>
      <c r="E22">
        <v>22</v>
      </c>
      <c r="G22">
        <f t="shared" si="2"/>
        <v>250.54005420528335</v>
      </c>
      <c r="H22">
        <f t="shared" si="3"/>
        <v>450.5720115379869</v>
      </c>
    </row>
    <row r="23" spans="1:8" x14ac:dyDescent="0.2">
      <c r="A23">
        <v>23</v>
      </c>
      <c r="C23">
        <f t="shared" si="0"/>
        <v>262.31186373329291</v>
      </c>
      <c r="D23">
        <f t="shared" si="1"/>
        <v>62.440523676020632</v>
      </c>
      <c r="E23">
        <v>23</v>
      </c>
      <c r="G23">
        <f t="shared" si="2"/>
        <v>258.24050791111716</v>
      </c>
      <c r="H23">
        <f t="shared" si="3"/>
        <v>458.16275921002023</v>
      </c>
    </row>
    <row r="24" spans="1:8" x14ac:dyDescent="0.2">
      <c r="A24">
        <v>24</v>
      </c>
      <c r="C24">
        <f t="shared" si="0"/>
        <v>269.92569284716558</v>
      </c>
      <c r="D24">
        <f t="shared" si="1"/>
        <v>70.136380376313923</v>
      </c>
      <c r="E24">
        <v>24</v>
      </c>
      <c r="G24">
        <f t="shared" si="2"/>
        <v>265.94096161695097</v>
      </c>
      <c r="H24">
        <f t="shared" si="3"/>
        <v>465.77106015828571</v>
      </c>
    </row>
    <row r="25" spans="1:8" x14ac:dyDescent="0.2">
      <c r="A25">
        <v>25</v>
      </c>
      <c r="C25">
        <f t="shared" si="0"/>
        <v>277.53952196103819</v>
      </c>
      <c r="D25">
        <f t="shared" si="1"/>
        <v>77.815042218771481</v>
      </c>
      <c r="E25">
        <v>25</v>
      </c>
      <c r="G25">
        <f t="shared" si="2"/>
        <v>273.64141532278484</v>
      </c>
      <c r="H25">
        <f t="shared" si="3"/>
        <v>473.39693867622293</v>
      </c>
    </row>
    <row r="26" spans="1:8" x14ac:dyDescent="0.2">
      <c r="A26">
        <v>26</v>
      </c>
      <c r="C26">
        <f t="shared" si="0"/>
        <v>285.15335107491086</v>
      </c>
      <c r="D26">
        <f t="shared" si="1"/>
        <v>85.476492454488152</v>
      </c>
      <c r="E26">
        <v>26</v>
      </c>
      <c r="G26">
        <f t="shared" si="2"/>
        <v>281.34186902861865</v>
      </c>
      <c r="H26">
        <f t="shared" si="3"/>
        <v>481.04041445627286</v>
      </c>
    </row>
    <row r="27" spans="1:8" x14ac:dyDescent="0.2">
      <c r="A27">
        <v>27</v>
      </c>
      <c r="C27">
        <f t="shared" si="0"/>
        <v>292.76718018878353</v>
      </c>
      <c r="D27">
        <f t="shared" si="1"/>
        <v>93.120718767151686</v>
      </c>
      <c r="E27">
        <v>27</v>
      </c>
      <c r="G27">
        <f t="shared" si="2"/>
        <v>289.04232273445251</v>
      </c>
      <c r="H27">
        <f t="shared" si="3"/>
        <v>488.70150256394203</v>
      </c>
    </row>
    <row r="28" spans="1:8" x14ac:dyDescent="0.2">
      <c r="A28">
        <v>28</v>
      </c>
      <c r="C28">
        <f t="shared" si="0"/>
        <v>300.38100930265614</v>
      </c>
      <c r="D28">
        <f t="shared" si="1"/>
        <v>100.74771328895091</v>
      </c>
      <c r="E28">
        <v>28</v>
      </c>
      <c r="G28">
        <f t="shared" si="2"/>
        <v>296.74277644028632</v>
      </c>
      <c r="H28">
        <f t="shared" si="3"/>
        <v>496.38021341791466</v>
      </c>
    </row>
    <row r="29" spans="1:8" x14ac:dyDescent="0.2">
      <c r="A29">
        <v>29</v>
      </c>
      <c r="C29">
        <f t="shared" si="0"/>
        <v>307.99483841652881</v>
      </c>
      <c r="D29">
        <f t="shared" si="1"/>
        <v>108.35747261075122</v>
      </c>
      <c r="E29">
        <v>29</v>
      </c>
      <c r="G29">
        <f t="shared" si="2"/>
        <v>304.44323014612013</v>
      </c>
      <c r="H29">
        <f t="shared" si="3"/>
        <v>504.0765527762793</v>
      </c>
    </row>
    <row r="30" spans="1:8" x14ac:dyDescent="0.2">
      <c r="A30">
        <v>30</v>
      </c>
      <c r="C30">
        <f t="shared" si="0"/>
        <v>315.60866753040148</v>
      </c>
      <c r="D30">
        <f t="shared" si="1"/>
        <v>115.94999778650646</v>
      </c>
      <c r="E30">
        <v>30</v>
      </c>
      <c r="G30">
        <f t="shared" si="2"/>
        <v>312.14368385195399</v>
      </c>
      <c r="H30">
        <f t="shared" si="3"/>
        <v>511.79052172890738</v>
      </c>
    </row>
    <row r="31" spans="1:8" x14ac:dyDescent="0.2">
      <c r="A31">
        <v>31</v>
      </c>
      <c r="C31">
        <f t="shared" si="0"/>
        <v>323.22249664427409</v>
      </c>
      <c r="D31">
        <f t="shared" si="1"/>
        <v>123.52529433189494</v>
      </c>
      <c r="E31">
        <v>31</v>
      </c>
      <c r="G31">
        <f t="shared" si="2"/>
        <v>319.8441375577878</v>
      </c>
      <c r="H31">
        <f t="shared" si="3"/>
        <v>519.52211669601013</v>
      </c>
    </row>
    <row r="32" spans="1:8" x14ac:dyDescent="0.2">
      <c r="A32">
        <v>32</v>
      </c>
      <c r="C32">
        <f t="shared" si="0"/>
        <v>330.83632575814676</v>
      </c>
      <c r="D32">
        <f t="shared" si="1"/>
        <v>131.08337221718278</v>
      </c>
      <c r="E32">
        <v>32</v>
      </c>
      <c r="G32">
        <f t="shared" si="2"/>
        <v>327.54459126362161</v>
      </c>
      <c r="H32">
        <f t="shared" si="3"/>
        <v>527.27132943287813</v>
      </c>
    </row>
    <row r="33" spans="1:8" x14ac:dyDescent="0.2">
      <c r="A33">
        <v>33</v>
      </c>
      <c r="C33">
        <f t="shared" ref="C33:C64" si="4">94.8076232280946+(A33-1)*7.61382911387265</f>
        <v>338.45015487201943</v>
      </c>
      <c r="D33">
        <f t="shared" ref="D33:D64" si="5">0+1*C33-198.731415085646*(1.00909090909091+(C33-302.390082107303)^2/665392.669129531)^0.5</f>
        <v>138.62424585433621</v>
      </c>
      <c r="E33">
        <v>33</v>
      </c>
      <c r="G33">
        <f t="shared" ref="G33:G64" si="6">88.8305263827729+(E33-1)*7.70045370583383</f>
        <v>335.24504496945548</v>
      </c>
      <c r="H33">
        <f t="shared" ref="H33:H64" si="7">0+1*G33+198.731415085646*(1.00909090909091+(G33-302.390082107303)^2/665392.669129531)^0.5</f>
        <v>535.03814704078763</v>
      </c>
    </row>
    <row r="34" spans="1:8" x14ac:dyDescent="0.2">
      <c r="A34">
        <v>34</v>
      </c>
      <c r="C34">
        <f t="shared" si="4"/>
        <v>346.06398398589204</v>
      </c>
      <c r="D34">
        <f t="shared" si="5"/>
        <v>146.14793407842214</v>
      </c>
      <c r="E34">
        <v>34</v>
      </c>
      <c r="G34">
        <f t="shared" si="6"/>
        <v>342.94549867528929</v>
      </c>
      <c r="H34">
        <f t="shared" si="7"/>
        <v>542.82255198404039</v>
      </c>
    </row>
    <row r="35" spans="1:8" x14ac:dyDescent="0.2">
      <c r="A35">
        <v>35</v>
      </c>
      <c r="C35">
        <f t="shared" si="4"/>
        <v>353.67781309976471</v>
      </c>
      <c r="D35">
        <f t="shared" si="5"/>
        <v>153.65446012335289</v>
      </c>
      <c r="E35">
        <v>35</v>
      </c>
      <c r="G35">
        <f t="shared" si="6"/>
        <v>350.64595238112315</v>
      </c>
      <c r="H35">
        <f t="shared" si="7"/>
        <v>550.62452211308585</v>
      </c>
    </row>
    <row r="36" spans="1:8" x14ac:dyDescent="0.2">
      <c r="A36">
        <v>36</v>
      </c>
      <c r="C36">
        <f t="shared" si="4"/>
        <v>361.29164221363737</v>
      </c>
      <c r="D36">
        <f t="shared" si="5"/>
        <v>161.14385159204656</v>
      </c>
      <c r="E36">
        <v>36</v>
      </c>
      <c r="G36">
        <f t="shared" si="6"/>
        <v>358.34640608695696</v>
      </c>
      <c r="H36">
        <f t="shared" si="7"/>
        <v>558.44403069365285</v>
      </c>
    </row>
    <row r="37" spans="1:8" x14ac:dyDescent="0.2">
      <c r="A37">
        <v>37</v>
      </c>
      <c r="C37">
        <f t="shared" si="4"/>
        <v>368.90547132750999</v>
      </c>
      <c r="D37">
        <f t="shared" si="5"/>
        <v>168.61614042109409</v>
      </c>
      <c r="E37">
        <v>37</v>
      </c>
      <c r="G37">
        <f t="shared" si="6"/>
        <v>366.04685979279083</v>
      </c>
      <c r="H37">
        <f t="shared" si="7"/>
        <v>566.28104644180314</v>
      </c>
    </row>
    <row r="38" spans="1:8" x14ac:dyDescent="0.2">
      <c r="A38">
        <v>38</v>
      </c>
      <c r="C38">
        <f t="shared" si="4"/>
        <v>376.51930044138265</v>
      </c>
      <c r="D38">
        <f t="shared" si="5"/>
        <v>176.07136284003681</v>
      </c>
      <c r="E38">
        <v>38</v>
      </c>
      <c r="G38">
        <f t="shared" si="6"/>
        <v>373.74731349862464</v>
      </c>
      <c r="H38">
        <f t="shared" si="7"/>
        <v>574.13553356479872</v>
      </c>
    </row>
    <row r="39" spans="1:8" x14ac:dyDescent="0.2">
      <c r="A39">
        <v>39</v>
      </c>
      <c r="C39">
        <f t="shared" si="4"/>
        <v>384.13312955525532</v>
      </c>
      <c r="D39">
        <f t="shared" si="5"/>
        <v>183.50955932537434</v>
      </c>
      <c r="E39">
        <v>39</v>
      </c>
      <c r="G39">
        <f t="shared" si="6"/>
        <v>381.44776720445844</v>
      </c>
      <c r="H39">
        <f t="shared" si="7"/>
        <v>582.00745180766046</v>
      </c>
    </row>
    <row r="40" spans="1:8" x14ac:dyDescent="0.2">
      <c r="A40">
        <v>40</v>
      </c>
      <c r="C40">
        <f t="shared" si="4"/>
        <v>391.74695866912793</v>
      </c>
      <c r="D40">
        <f t="shared" si="5"/>
        <v>190.93077454943949</v>
      </c>
      <c r="E40">
        <v>40</v>
      </c>
      <c r="G40">
        <f t="shared" si="6"/>
        <v>389.14822091029231</v>
      </c>
      <c r="H40">
        <f t="shared" si="7"/>
        <v>589.89675650527715</v>
      </c>
    </row>
    <row r="41" spans="1:8" x14ac:dyDescent="0.2">
      <c r="A41">
        <v>41</v>
      </c>
      <c r="C41">
        <f t="shared" si="4"/>
        <v>399.3607877830006</v>
      </c>
      <c r="D41">
        <f t="shared" si="5"/>
        <v>198.33505732428813</v>
      </c>
      <c r="E41">
        <v>41</v>
      </c>
      <c r="G41">
        <f t="shared" si="6"/>
        <v>396.84867461612612</v>
      </c>
      <c r="H41">
        <f t="shared" si="7"/>
        <v>597.80339863990844</v>
      </c>
    </row>
    <row r="42" spans="1:8" x14ac:dyDescent="0.2">
      <c r="A42">
        <v>42</v>
      </c>
      <c r="C42">
        <f t="shared" si="4"/>
        <v>406.97461689687327</v>
      </c>
      <c r="D42">
        <f t="shared" si="5"/>
        <v>205.72246054076638</v>
      </c>
      <c r="E42">
        <v>42</v>
      </c>
      <c r="G42">
        <f t="shared" si="6"/>
        <v>404.54912832195993</v>
      </c>
      <c r="H42">
        <f t="shared" si="7"/>
        <v>605.7273249039124</v>
      </c>
    </row>
    <row r="43" spans="1:8" x14ac:dyDescent="0.2">
      <c r="A43">
        <v>43</v>
      </c>
      <c r="C43">
        <f t="shared" si="4"/>
        <v>414.58844601074588</v>
      </c>
      <c r="D43">
        <f t="shared" si="5"/>
        <v>213.0930411029303</v>
      </c>
      <c r="E43">
        <v>43</v>
      </c>
      <c r="G43">
        <f t="shared" si="6"/>
        <v>412.24958202779379</v>
      </c>
      <c r="H43">
        <f t="shared" si="7"/>
        <v>613.66847776751206</v>
      </c>
    </row>
    <row r="44" spans="1:8" x14ac:dyDescent="0.2">
      <c r="A44">
        <v>44</v>
      </c>
      <c r="C44">
        <f t="shared" si="4"/>
        <v>422.20227512461855</v>
      </c>
      <c r="D44">
        <f t="shared" si="5"/>
        <v>220.44685985800453</v>
      </c>
      <c r="E44">
        <v>44</v>
      </c>
      <c r="G44">
        <f t="shared" si="6"/>
        <v>419.9500357336276</v>
      </c>
      <c r="H44">
        <f t="shared" si="7"/>
        <v>621.62679555140335</v>
      </c>
    </row>
    <row r="45" spans="1:8" x14ac:dyDescent="0.2">
      <c r="A45">
        <v>45</v>
      </c>
      <c r="C45">
        <f t="shared" si="4"/>
        <v>429.81610423849122</v>
      </c>
      <c r="D45">
        <f t="shared" si="5"/>
        <v>227.78398152207546</v>
      </c>
      <c r="E45">
        <v>45</v>
      </c>
      <c r="G45">
        <f t="shared" si="6"/>
        <v>427.65048943946141</v>
      </c>
      <c r="H45">
        <f t="shared" si="7"/>
        <v>629.60221250399661</v>
      </c>
    </row>
    <row r="46" spans="1:8" x14ac:dyDescent="0.2">
      <c r="A46">
        <v>46</v>
      </c>
      <c r="C46">
        <f t="shared" si="4"/>
        <v>437.42993335236383</v>
      </c>
      <c r="D46">
        <f t="shared" si="5"/>
        <v>235.10447460172725</v>
      </c>
      <c r="E46">
        <v>46</v>
      </c>
      <c r="G46">
        <f t="shared" si="6"/>
        <v>435.35094314529528</v>
      </c>
      <c r="H46">
        <f t="shared" si="7"/>
        <v>637.59465888306852</v>
      </c>
    </row>
    <row r="47" spans="1:8" x14ac:dyDescent="0.2">
      <c r="A47">
        <v>47</v>
      </c>
      <c r="C47">
        <f t="shared" si="4"/>
        <v>445.0437624662365</v>
      </c>
      <c r="D47">
        <f t="shared" si="5"/>
        <v>242.40841131183427</v>
      </c>
      <c r="E47">
        <v>47</v>
      </c>
      <c r="G47">
        <f t="shared" si="6"/>
        <v>443.05139685112908</v>
      </c>
      <c r="H47">
        <f t="shared" si="7"/>
        <v>645.60406104159665</v>
      </c>
    </row>
    <row r="48" spans="1:8" x14ac:dyDescent="0.2">
      <c r="A48">
        <v>48</v>
      </c>
      <c r="C48">
        <f t="shared" si="4"/>
        <v>452.65759158010917</v>
      </c>
      <c r="D48">
        <f t="shared" si="5"/>
        <v>249.69586748973313</v>
      </c>
      <c r="E48">
        <v>48</v>
      </c>
      <c r="G48">
        <f t="shared" si="6"/>
        <v>450.75185055696295</v>
      </c>
      <c r="H48">
        <f t="shared" si="7"/>
        <v>653.63034151753754</v>
      </c>
    </row>
    <row r="49" spans="1:8" x14ac:dyDescent="0.2">
      <c r="A49">
        <v>49</v>
      </c>
      <c r="C49">
        <f t="shared" si="4"/>
        <v>460.27142069398178</v>
      </c>
      <c r="D49">
        <f t="shared" si="5"/>
        <v>256.96692250600358</v>
      </c>
      <c r="E49">
        <v>49</v>
      </c>
      <c r="G49">
        <f t="shared" si="6"/>
        <v>458.45230426279676</v>
      </c>
      <c r="H49">
        <f t="shared" si="7"/>
        <v>661.67341912730137</v>
      </c>
    </row>
    <row r="50" spans="1:8" x14ac:dyDescent="0.2">
      <c r="A50">
        <v>50</v>
      </c>
      <c r="C50">
        <f t="shared" si="4"/>
        <v>467.88524980785445</v>
      </c>
      <c r="D50">
        <f t="shared" si="5"/>
        <v>264.22165917209304</v>
      </c>
      <c r="E50">
        <v>50</v>
      </c>
      <c r="G50">
        <f t="shared" si="6"/>
        <v>466.15275796863057</v>
      </c>
      <c r="H50">
        <f t="shared" si="7"/>
        <v>669.73320906267099</v>
      </c>
    </row>
    <row r="51" spans="1:8" x14ac:dyDescent="0.2">
      <c r="A51">
        <v>51</v>
      </c>
      <c r="C51">
        <f t="shared" si="4"/>
        <v>475.49907892172712</v>
      </c>
      <c r="D51">
        <f t="shared" si="5"/>
        <v>271.46016364502293</v>
      </c>
      <c r="E51">
        <v>51</v>
      </c>
      <c r="G51">
        <f t="shared" si="6"/>
        <v>473.85321167446443</v>
      </c>
      <c r="H51">
        <f t="shared" si="7"/>
        <v>677.80962299090811</v>
      </c>
    </row>
    <row r="52" spans="1:8" x14ac:dyDescent="0.2">
      <c r="A52">
        <v>52</v>
      </c>
      <c r="C52">
        <f t="shared" si="4"/>
        <v>483.11290803559973</v>
      </c>
      <c r="D52">
        <f t="shared" si="5"/>
        <v>278.6825253294208</v>
      </c>
      <c r="E52">
        <v>52</v>
      </c>
      <c r="G52">
        <f t="shared" si="6"/>
        <v>481.55366538029824</v>
      </c>
      <c r="H52">
        <f t="shared" si="7"/>
        <v>685.90256915778446</v>
      </c>
    </row>
    <row r="53" spans="1:8" x14ac:dyDescent="0.2">
      <c r="A53">
        <v>53</v>
      </c>
      <c r="C53">
        <f t="shared" si="4"/>
        <v>490.7267371494724</v>
      </c>
      <c r="D53">
        <f t="shared" si="5"/>
        <v>285.88883677712136</v>
      </c>
      <c r="E53">
        <v>53</v>
      </c>
      <c r="G53">
        <f t="shared" si="6"/>
        <v>489.25411908613211</v>
      </c>
      <c r="H53">
        <f t="shared" si="7"/>
        <v>694.01195249327407</v>
      </c>
    </row>
    <row r="54" spans="1:8" x14ac:dyDescent="0.2">
      <c r="A54">
        <v>54</v>
      </c>
      <c r="C54">
        <f t="shared" si="4"/>
        <v>498.34056626334507</v>
      </c>
      <c r="D54">
        <f t="shared" si="5"/>
        <v>293.07919358458395</v>
      </c>
      <c r="E54">
        <v>54</v>
      </c>
      <c r="G54">
        <f t="shared" si="6"/>
        <v>496.95457279196592</v>
      </c>
      <c r="H54">
        <f t="shared" si="7"/>
        <v>702.13767471963922</v>
      </c>
    </row>
    <row r="55" spans="1:8" x14ac:dyDescent="0.2">
      <c r="A55">
        <v>55</v>
      </c>
      <c r="C55">
        <f t="shared" si="4"/>
        <v>505.95439537721768</v>
      </c>
      <c r="D55">
        <f t="shared" si="5"/>
        <v>300.25369428837109</v>
      </c>
      <c r="E55">
        <v>55</v>
      </c>
      <c r="G55">
        <f t="shared" si="6"/>
        <v>504.65502649779972</v>
      </c>
      <c r="H55">
        <f t="shared" si="7"/>
        <v>710.27963446164654</v>
      </c>
    </row>
    <row r="56" spans="1:8" x14ac:dyDescent="0.2">
      <c r="A56">
        <v>56</v>
      </c>
      <c r="C56">
        <f t="shared" si="4"/>
        <v>513.5682244910904</v>
      </c>
      <c r="D56">
        <f t="shared" si="5"/>
        <v>307.41244025893639</v>
      </c>
      <c r="E56">
        <v>56</v>
      </c>
      <c r="G56">
        <f t="shared" si="6"/>
        <v>512.35548020363353</v>
      </c>
      <c r="H56">
        <f t="shared" si="7"/>
        <v>718.43772735864195</v>
      </c>
    </row>
    <row r="57" spans="1:8" x14ac:dyDescent="0.2">
      <c r="A57">
        <v>57</v>
      </c>
      <c r="C57">
        <f t="shared" si="4"/>
        <v>521.18205360496302</v>
      </c>
      <c r="D57">
        <f t="shared" si="5"/>
        <v>314.55553559296254</v>
      </c>
      <c r="E57">
        <v>57</v>
      </c>
      <c r="G57">
        <f t="shared" si="6"/>
        <v>520.0559339094674</v>
      </c>
      <c r="H57">
        <f t="shared" si="7"/>
        <v>726.61184617822528</v>
      </c>
    </row>
    <row r="58" spans="1:8" x14ac:dyDescent="0.2">
      <c r="A58">
        <v>58</v>
      </c>
      <c r="C58">
        <f t="shared" si="4"/>
        <v>528.79588271883563</v>
      </c>
      <c r="D58">
        <f t="shared" si="5"/>
        <v>321.68308700449467</v>
      </c>
      <c r="E58">
        <v>58</v>
      </c>
      <c r="G58">
        <f t="shared" si="6"/>
        <v>527.75638761530115</v>
      </c>
      <c r="H58">
        <f t="shared" si="7"/>
        <v>734.80188093125867</v>
      </c>
    </row>
    <row r="59" spans="1:8" x14ac:dyDescent="0.2">
      <c r="A59">
        <v>59</v>
      </c>
      <c r="C59">
        <f t="shared" si="4"/>
        <v>536.40971183270835</v>
      </c>
      <c r="D59">
        <f t="shared" si="5"/>
        <v>328.79520371510404</v>
      </c>
      <c r="E59">
        <v>59</v>
      </c>
      <c r="G59">
        <f t="shared" si="6"/>
        <v>535.45684132113502</v>
      </c>
      <c r="H59">
        <f t="shared" si="7"/>
        <v>743.00771898795244</v>
      </c>
    </row>
    <row r="60" spans="1:8" x14ac:dyDescent="0.2">
      <c r="A60">
        <v>60</v>
      </c>
      <c r="C60">
        <f t="shared" si="4"/>
        <v>544.02354094658097</v>
      </c>
      <c r="D60">
        <f t="shared" si="5"/>
        <v>335.89199734331811</v>
      </c>
      <c r="E60">
        <v>60</v>
      </c>
      <c r="G60">
        <f t="shared" si="6"/>
        <v>543.15729502696888</v>
      </c>
      <c r="H60">
        <f t="shared" si="7"/>
        <v>751.22924519477215</v>
      </c>
    </row>
    <row r="61" spans="1:8" x14ac:dyDescent="0.2">
      <c r="A61">
        <v>61</v>
      </c>
      <c r="C61">
        <f t="shared" si="4"/>
        <v>551.63737006045358</v>
      </c>
      <c r="D61">
        <f t="shared" si="5"/>
        <v>342.97358179354626</v>
      </c>
      <c r="E61">
        <v>61</v>
      </c>
      <c r="G61">
        <f t="shared" si="6"/>
        <v>550.85774873280263</v>
      </c>
      <c r="H61">
        <f t="shared" si="7"/>
        <v>759.46634199192022</v>
      </c>
    </row>
    <row r="62" spans="1:8" x14ac:dyDescent="0.2">
      <c r="A62">
        <v>62</v>
      </c>
      <c r="C62">
        <f t="shared" si="4"/>
        <v>559.2511991743263</v>
      </c>
      <c r="D62">
        <f t="shared" si="5"/>
        <v>350.04007314472392</v>
      </c>
      <c r="E62">
        <v>62</v>
      </c>
      <c r="G62">
        <f t="shared" si="6"/>
        <v>558.5582024386365</v>
      </c>
      <c r="H62">
        <f t="shared" si="7"/>
        <v>767.71888953114842</v>
      </c>
    </row>
    <row r="63" spans="1:8" x14ac:dyDescent="0.2">
      <c r="A63">
        <v>63</v>
      </c>
      <c r="C63">
        <f t="shared" si="4"/>
        <v>566.86502828819891</v>
      </c>
      <c r="D63">
        <f t="shared" si="5"/>
        <v>357.0915895388917</v>
      </c>
      <c r="E63">
        <v>63</v>
      </c>
      <c r="G63">
        <f t="shared" si="6"/>
        <v>566.25865614447036</v>
      </c>
      <c r="H63">
        <f t="shared" si="7"/>
        <v>775.98676579366361</v>
      </c>
    </row>
    <row r="64" spans="1:8" x14ac:dyDescent="0.2">
      <c r="A64">
        <v>64</v>
      </c>
      <c r="C64">
        <f t="shared" si="4"/>
        <v>574.47885740207153</v>
      </c>
      <c r="D64">
        <f t="shared" si="5"/>
        <v>364.12825106992386</v>
      </c>
      <c r="E64">
        <v>64</v>
      </c>
      <c r="G64">
        <f t="shared" si="6"/>
        <v>573.95910985030423</v>
      </c>
      <c r="H64">
        <f t="shared" si="7"/>
        <v>784.2698467079</v>
      </c>
    </row>
    <row r="65" spans="1:8" x14ac:dyDescent="0.2">
      <c r="A65">
        <v>65</v>
      </c>
      <c r="C65">
        <f t="shared" ref="C65:C70" si="8">94.8076232280946+(A65-1)*7.61382911387265</f>
        <v>582.09268651594425</v>
      </c>
      <c r="D65">
        <f t="shared" ref="D65:D70" si="9">0+1*C65-198.731415085646*(1.00909090909091+(C65-302.390082107303)^2/665392.669129531)^0.5</f>
        <v>371.15017967260394</v>
      </c>
      <c r="E65">
        <v>65</v>
      </c>
      <c r="G65">
        <f t="shared" ref="G65:G70" si="10">88.8305263827729+(E65-1)*7.70045370583383</f>
        <v>581.65956355613798</v>
      </c>
      <c r="H65">
        <f t="shared" ref="H65:H70" si="11">0+1*G65+198.731415085646*(1.00909090909091+(G65-302.390082107303)^2/665392.669129531)^0.5</f>
        <v>792.56800626693689</v>
      </c>
    </row>
    <row r="66" spans="1:8" x14ac:dyDescent="0.2">
      <c r="A66">
        <v>66</v>
      </c>
      <c r="C66">
        <f t="shared" si="8"/>
        <v>589.70651562981686</v>
      </c>
      <c r="D66">
        <f t="shared" si="9"/>
        <v>378.15749901224694</v>
      </c>
      <c r="E66">
        <v>66</v>
      </c>
      <c r="G66">
        <f t="shared" si="10"/>
        <v>589.36001726197185</v>
      </c>
      <c r="H66">
        <f t="shared" si="11"/>
        <v>800.8811166453487</v>
      </c>
    </row>
    <row r="67" spans="1:8" x14ac:dyDescent="0.2">
      <c r="A67">
        <v>67</v>
      </c>
      <c r="C67">
        <f t="shared" si="8"/>
        <v>597.32034474368947</v>
      </c>
      <c r="D67">
        <f t="shared" si="9"/>
        <v>385.1503343750544</v>
      </c>
      <c r="E67">
        <v>67</v>
      </c>
      <c r="G67">
        <f t="shared" si="10"/>
        <v>597.06047096780571</v>
      </c>
      <c r="H67">
        <f t="shared" si="11"/>
        <v>809.20904831528401</v>
      </c>
    </row>
    <row r="68" spans="1:8" x14ac:dyDescent="0.2">
      <c r="A68">
        <v>68</v>
      </c>
      <c r="C68">
        <f t="shared" si="8"/>
        <v>604.9341738575622</v>
      </c>
      <c r="D68">
        <f t="shared" si="9"/>
        <v>392.12881255937913</v>
      </c>
      <c r="E68">
        <v>68</v>
      </c>
      <c r="G68">
        <f t="shared" si="10"/>
        <v>604.76092467363947</v>
      </c>
      <c r="H68">
        <f t="shared" si="11"/>
        <v>817.55167016158157</v>
      </c>
    </row>
    <row r="69" spans="1:8" x14ac:dyDescent="0.2">
      <c r="A69">
        <v>69</v>
      </c>
      <c r="C69">
        <f t="shared" si="8"/>
        <v>612.54800297143481</v>
      </c>
      <c r="D69">
        <f t="shared" si="9"/>
        <v>399.09306176807115</v>
      </c>
      <c r="E69">
        <v>69</v>
      </c>
      <c r="G69">
        <f t="shared" si="10"/>
        <v>612.46137837947333</v>
      </c>
      <c r="H69">
        <f t="shared" si="11"/>
        <v>825.90884959573759</v>
      </c>
    </row>
    <row r="70" spans="1:8" x14ac:dyDescent="0.2">
      <c r="A70">
        <v>70</v>
      </c>
      <c r="C70">
        <f t="shared" si="8"/>
        <v>620.16183208530742</v>
      </c>
      <c r="D70">
        <f t="shared" si="9"/>
        <v>406.04321150206545</v>
      </c>
      <c r="E70">
        <v>70</v>
      </c>
      <c r="G70">
        <f t="shared" si="10"/>
        <v>620.16183208530708</v>
      </c>
      <c r="H70">
        <f t="shared" si="11"/>
        <v>834.28045266854895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2AA74-3430-544B-A19B-500D2CEC8045}">
  <sheetPr codeName="XLSTAT_20231112_152431_1_HID"/>
  <dimension ref="A1:H70"/>
  <sheetViews>
    <sheetView workbookViewId="0">
      <selection activeCell="E1" sqref="E1"/>
    </sheetView>
  </sheetViews>
  <sheetFormatPr baseColWidth="10" defaultRowHeight="15" x14ac:dyDescent="0.2"/>
  <sheetData>
    <row r="1" spans="1:8" x14ac:dyDescent="0.2">
      <c r="A1">
        <v>1</v>
      </c>
      <c r="C1">
        <f t="shared" ref="C1:C32" si="0">94.8076232280946+(A1-1)*7.61382911387265</f>
        <v>94.807623228094599</v>
      </c>
      <c r="D1">
        <f t="shared" ref="D1:D32" si="1">0+1*C1-198.731415085646*(1.00909090909091+(C1-302.390082107303)^2/665392.669129531)^0.5</f>
        <v>-111.13128810435228</v>
      </c>
      <c r="E1">
        <v>1</v>
      </c>
      <c r="G1">
        <f t="shared" ref="G1:G32" si="2">88.8305263827729+(E1-1)*7.70045370583383</f>
        <v>88.830526382772902</v>
      </c>
      <c r="H1">
        <f t="shared" ref="H1:H32" si="3">0+1*G1+198.731415085646*(1.00909090909091+(G1-302.390082107303)^2/665392.669129531)^0.5</f>
        <v>295.13186718699558</v>
      </c>
    </row>
    <row r="2" spans="1:8" x14ac:dyDescent="0.2">
      <c r="A2">
        <v>2</v>
      </c>
      <c r="C2">
        <f t="shared" si="0"/>
        <v>102.42145234196725</v>
      </c>
      <c r="D2">
        <f t="shared" si="1"/>
        <v>-103.06980332116403</v>
      </c>
      <c r="E2">
        <v>2</v>
      </c>
      <c r="G2">
        <f t="shared" si="2"/>
        <v>96.530980088606725</v>
      </c>
      <c r="H2">
        <f t="shared" si="3"/>
        <v>302.36718814775543</v>
      </c>
    </row>
    <row r="3" spans="1:8" x14ac:dyDescent="0.2">
      <c r="A3">
        <v>3</v>
      </c>
      <c r="C3">
        <f t="shared" si="0"/>
        <v>110.03528145583989</v>
      </c>
      <c r="D3">
        <f t="shared" si="1"/>
        <v>-95.024121490440635</v>
      </c>
      <c r="E3">
        <v>3</v>
      </c>
      <c r="G3">
        <f t="shared" si="2"/>
        <v>104.23143379444056</v>
      </c>
      <c r="H3">
        <f t="shared" si="3"/>
        <v>309.61859256359742</v>
      </c>
    </row>
    <row r="4" spans="1:8" x14ac:dyDescent="0.2">
      <c r="A4">
        <v>4</v>
      </c>
      <c r="C4">
        <f t="shared" si="0"/>
        <v>117.64911056971255</v>
      </c>
      <c r="D4">
        <f t="shared" si="1"/>
        <v>-86.994342657644239</v>
      </c>
      <c r="E4">
        <v>4</v>
      </c>
      <c r="G4">
        <f t="shared" si="2"/>
        <v>111.9318875002744</v>
      </c>
      <c r="H4">
        <f t="shared" si="3"/>
        <v>316.88618614978577</v>
      </c>
    </row>
    <row r="5" spans="1:8" x14ac:dyDescent="0.2">
      <c r="A5">
        <v>5</v>
      </c>
      <c r="C5">
        <f t="shared" si="0"/>
        <v>125.2629396835852</v>
      </c>
      <c r="D5">
        <f t="shared" si="1"/>
        <v>-78.980563983991388</v>
      </c>
      <c r="E5">
        <v>5</v>
      </c>
      <c r="G5">
        <f t="shared" si="2"/>
        <v>119.63234120610822</v>
      </c>
      <c r="H5">
        <f t="shared" si="3"/>
        <v>324.17007168903876</v>
      </c>
    </row>
    <row r="6" spans="1:8" x14ac:dyDescent="0.2">
      <c r="A6">
        <v>6</v>
      </c>
      <c r="C6">
        <f t="shared" si="0"/>
        <v>132.87676879745786</v>
      </c>
      <c r="D6">
        <f t="shared" si="1"/>
        <v>-70.982879641008338</v>
      </c>
      <c r="E6">
        <v>6</v>
      </c>
      <c r="G6">
        <f t="shared" si="2"/>
        <v>127.33279491194205</v>
      </c>
      <c r="H6">
        <f t="shared" si="3"/>
        <v>331.47034891867389</v>
      </c>
    </row>
    <row r="7" spans="1:8" x14ac:dyDescent="0.2">
      <c r="A7">
        <v>7</v>
      </c>
      <c r="C7">
        <f t="shared" si="0"/>
        <v>140.4905979113305</v>
      </c>
      <c r="D7">
        <f t="shared" si="1"/>
        <v>-63.001380706895105</v>
      </c>
      <c r="E7">
        <v>7</v>
      </c>
      <c r="G7">
        <f t="shared" si="2"/>
        <v>135.03324861777588</v>
      </c>
      <c r="H7">
        <f t="shared" si="3"/>
        <v>338.7871144194911</v>
      </c>
    </row>
    <row r="8" spans="1:8" x14ac:dyDescent="0.2">
      <c r="A8">
        <v>8</v>
      </c>
      <c r="C8">
        <f t="shared" si="0"/>
        <v>148.10442702520317</v>
      </c>
      <c r="D8">
        <f t="shared" si="1"/>
        <v>-55.036155064943017</v>
      </c>
      <c r="E8">
        <v>8</v>
      </c>
      <c r="G8">
        <f t="shared" si="2"/>
        <v>142.73370232360972</v>
      </c>
      <c r="H8">
        <f t="shared" si="3"/>
        <v>346.12046150665958</v>
      </c>
    </row>
    <row r="9" spans="1:8" x14ac:dyDescent="0.2">
      <c r="A9">
        <v>9</v>
      </c>
      <c r="C9">
        <f t="shared" si="0"/>
        <v>155.71825613907581</v>
      </c>
      <c r="D9">
        <f t="shared" si="1"/>
        <v>-47.087287304253465</v>
      </c>
      <c r="E9">
        <v>9</v>
      </c>
      <c r="G9">
        <f t="shared" si="2"/>
        <v>150.43415602944356</v>
      </c>
      <c r="H9">
        <f t="shared" si="3"/>
        <v>353.47048012287541</v>
      </c>
    </row>
    <row r="10" spans="1:8" x14ac:dyDescent="0.2">
      <c r="A10">
        <v>10</v>
      </c>
      <c r="C10">
        <f t="shared" si="0"/>
        <v>163.33208525294845</v>
      </c>
      <c r="D10">
        <f t="shared" si="1"/>
        <v>-39.15485862300244</v>
      </c>
      <c r="E10">
        <v>10</v>
      </c>
      <c r="G10">
        <f t="shared" si="2"/>
        <v>158.13460973527737</v>
      </c>
      <c r="H10">
        <f t="shared" si="3"/>
        <v>360.83725673405434</v>
      </c>
    </row>
    <row r="11" spans="1:8" x14ac:dyDescent="0.2">
      <c r="A11">
        <v>11</v>
      </c>
      <c r="C11">
        <f t="shared" si="0"/>
        <v>170.94591436682111</v>
      </c>
      <c r="D11">
        <f t="shared" si="1"/>
        <v>-31.238946734495102</v>
      </c>
      <c r="E11">
        <v>11</v>
      </c>
      <c r="G11">
        <f t="shared" si="2"/>
        <v>165.8350634411112</v>
      </c>
      <c r="H11">
        <f t="shared" si="3"/>
        <v>368.22087422782892</v>
      </c>
    </row>
    <row r="12" spans="1:8" x14ac:dyDescent="0.2">
      <c r="A12">
        <v>12</v>
      </c>
      <c r="C12">
        <f t="shared" si="0"/>
        <v>178.55974348069375</v>
      </c>
      <c r="D12">
        <f t="shared" si="1"/>
        <v>-23.339625776251353</v>
      </c>
      <c r="E12">
        <v>12</v>
      </c>
      <c r="G12">
        <f t="shared" si="2"/>
        <v>173.53551714694504</v>
      </c>
      <c r="H12">
        <f t="shared" si="3"/>
        <v>375.62141181510833</v>
      </c>
    </row>
    <row r="13" spans="1:8" x14ac:dyDescent="0.2">
      <c r="A13">
        <v>13</v>
      </c>
      <c r="C13">
        <f t="shared" si="0"/>
        <v>186.17357259456639</v>
      </c>
      <c r="D13">
        <f t="shared" si="1"/>
        <v>-15.456966222359</v>
      </c>
      <c r="E13">
        <v>13</v>
      </c>
      <c r="G13">
        <f t="shared" si="2"/>
        <v>181.23597085277885</v>
      </c>
      <c r="H13">
        <f t="shared" si="3"/>
        <v>383.03894493496489</v>
      </c>
    </row>
    <row r="14" spans="1:8" x14ac:dyDescent="0.2">
      <c r="A14">
        <v>14</v>
      </c>
      <c r="C14">
        <f t="shared" si="0"/>
        <v>193.78740170843906</v>
      </c>
      <c r="D14">
        <f t="shared" si="1"/>
        <v>-7.5910347993279288</v>
      </c>
      <c r="E14">
        <v>14</v>
      </c>
      <c r="G14">
        <f t="shared" si="2"/>
        <v>188.93642455861271</v>
      </c>
      <c r="H14">
        <f t="shared" si="3"/>
        <v>390.47354516309952</v>
      </c>
    </row>
    <row r="15" spans="1:8" x14ac:dyDescent="0.2">
      <c r="A15">
        <v>15</v>
      </c>
      <c r="C15">
        <f t="shared" si="0"/>
        <v>201.4012308223117</v>
      </c>
      <c r="D15">
        <f t="shared" si="1"/>
        <v>0.25810559433011804</v>
      </c>
      <c r="E15">
        <v>15</v>
      </c>
      <c r="G15">
        <f t="shared" si="2"/>
        <v>196.63687826444652</v>
      </c>
      <c r="H15">
        <f t="shared" si="3"/>
        <v>397.92528012413663</v>
      </c>
    </row>
    <row r="16" spans="1:8" x14ac:dyDescent="0.2">
      <c r="A16">
        <v>16</v>
      </c>
      <c r="C16">
        <f t="shared" si="0"/>
        <v>209.01505993618434</v>
      </c>
      <c r="D16">
        <f t="shared" si="1"/>
        <v>8.0903959645755776</v>
      </c>
      <c r="E16">
        <v>16</v>
      </c>
      <c r="G16">
        <f t="shared" si="2"/>
        <v>204.33733197028033</v>
      </c>
      <c r="H16">
        <f t="shared" si="3"/>
        <v>405.39421340799009</v>
      </c>
    </row>
    <row r="17" spans="1:8" x14ac:dyDescent="0.2">
      <c r="A17">
        <v>17</v>
      </c>
      <c r="C17">
        <f t="shared" si="0"/>
        <v>216.62888905005701</v>
      </c>
      <c r="D17">
        <f t="shared" si="1"/>
        <v>15.905781294158601</v>
      </c>
      <c r="E17">
        <v>17</v>
      </c>
      <c r="G17">
        <f t="shared" si="2"/>
        <v>212.0377856761142</v>
      </c>
      <c r="H17">
        <f t="shared" si="3"/>
        <v>412.88040449053574</v>
      </c>
    </row>
    <row r="18" spans="1:8" x14ac:dyDescent="0.2">
      <c r="A18">
        <v>18</v>
      </c>
      <c r="C18">
        <f t="shared" si="0"/>
        <v>224.24271816392965</v>
      </c>
      <c r="D18">
        <f t="shared" si="1"/>
        <v>23.704210610577775</v>
      </c>
      <c r="E18">
        <v>18</v>
      </c>
      <c r="G18">
        <f t="shared" si="2"/>
        <v>219.73823938194801</v>
      </c>
      <c r="H18">
        <f t="shared" si="3"/>
        <v>420.38390865881377</v>
      </c>
    </row>
    <row r="19" spans="1:8" x14ac:dyDescent="0.2">
      <c r="A19">
        <v>19</v>
      </c>
      <c r="C19">
        <f t="shared" si="0"/>
        <v>231.85654727780229</v>
      </c>
      <c r="D19">
        <f t="shared" si="1"/>
        <v>31.485637049487906</v>
      </c>
      <c r="E19">
        <v>19</v>
      </c>
      <c r="G19">
        <f t="shared" si="2"/>
        <v>227.43869308778187</v>
      </c>
      <c r="H19">
        <f t="shared" si="3"/>
        <v>427.90477694097711</v>
      </c>
    </row>
    <row r="20" spans="1:8" x14ac:dyDescent="0.2">
      <c r="A20">
        <v>20</v>
      </c>
      <c r="C20">
        <f t="shared" si="0"/>
        <v>239.47037639167496</v>
      </c>
      <c r="D20">
        <f t="shared" si="1"/>
        <v>39.250017913376496</v>
      </c>
      <c r="E20">
        <v>20</v>
      </c>
      <c r="G20">
        <f t="shared" si="2"/>
        <v>235.13914679361568</v>
      </c>
      <c r="H20">
        <f t="shared" si="3"/>
        <v>435.44305604118824</v>
      </c>
    </row>
    <row r="21" spans="1:8" x14ac:dyDescent="0.2">
      <c r="A21">
        <v>21</v>
      </c>
      <c r="C21">
        <f t="shared" si="0"/>
        <v>247.0842055055476</v>
      </c>
      <c r="D21">
        <f t="shared" si="1"/>
        <v>46.997314725338924</v>
      </c>
      <c r="E21">
        <v>21</v>
      </c>
      <c r="G21">
        <f t="shared" si="2"/>
        <v>242.83960049944949</v>
      </c>
      <c r="H21">
        <f t="shared" si="3"/>
        <v>442.99878827965574</v>
      </c>
    </row>
    <row r="22" spans="1:8" x14ac:dyDescent="0.2">
      <c r="A22">
        <v>22</v>
      </c>
      <c r="C22">
        <f t="shared" si="0"/>
        <v>254.69803461942024</v>
      </c>
      <c r="D22">
        <f t="shared" si="1"/>
        <v>54.727493277797578</v>
      </c>
      <c r="E22">
        <v>22</v>
      </c>
      <c r="G22">
        <f t="shared" si="2"/>
        <v>250.54005420528335</v>
      </c>
      <c r="H22">
        <f t="shared" si="3"/>
        <v>450.5720115379869</v>
      </c>
    </row>
    <row r="23" spans="1:8" x14ac:dyDescent="0.2">
      <c r="A23">
        <v>23</v>
      </c>
      <c r="C23">
        <f t="shared" si="0"/>
        <v>262.31186373329291</v>
      </c>
      <c r="D23">
        <f t="shared" si="1"/>
        <v>62.440523676020632</v>
      </c>
      <c r="E23">
        <v>23</v>
      </c>
      <c r="G23">
        <f t="shared" si="2"/>
        <v>258.24050791111716</v>
      </c>
      <c r="H23">
        <f t="shared" si="3"/>
        <v>458.16275921002023</v>
      </c>
    </row>
    <row r="24" spans="1:8" x14ac:dyDescent="0.2">
      <c r="A24">
        <v>24</v>
      </c>
      <c r="C24">
        <f t="shared" si="0"/>
        <v>269.92569284716558</v>
      </c>
      <c r="D24">
        <f t="shared" si="1"/>
        <v>70.136380376313923</v>
      </c>
      <c r="E24">
        <v>24</v>
      </c>
      <c r="G24">
        <f t="shared" si="2"/>
        <v>265.94096161695097</v>
      </c>
      <c r="H24">
        <f t="shared" si="3"/>
        <v>465.77106015828571</v>
      </c>
    </row>
    <row r="25" spans="1:8" x14ac:dyDescent="0.2">
      <c r="A25">
        <v>25</v>
      </c>
      <c r="C25">
        <f t="shared" si="0"/>
        <v>277.53952196103819</v>
      </c>
      <c r="D25">
        <f t="shared" si="1"/>
        <v>77.815042218771481</v>
      </c>
      <c r="E25">
        <v>25</v>
      </c>
      <c r="G25">
        <f t="shared" si="2"/>
        <v>273.64141532278484</v>
      </c>
      <c r="H25">
        <f t="shared" si="3"/>
        <v>473.39693867622293</v>
      </c>
    </row>
    <row r="26" spans="1:8" x14ac:dyDescent="0.2">
      <c r="A26">
        <v>26</v>
      </c>
      <c r="C26">
        <f t="shared" si="0"/>
        <v>285.15335107491086</v>
      </c>
      <c r="D26">
        <f t="shared" si="1"/>
        <v>85.476492454488152</v>
      </c>
      <c r="E26">
        <v>26</v>
      </c>
      <c r="G26">
        <f t="shared" si="2"/>
        <v>281.34186902861865</v>
      </c>
      <c r="H26">
        <f t="shared" si="3"/>
        <v>481.04041445627286</v>
      </c>
    </row>
    <row r="27" spans="1:8" x14ac:dyDescent="0.2">
      <c r="A27">
        <v>27</v>
      </c>
      <c r="C27">
        <f t="shared" si="0"/>
        <v>292.76718018878353</v>
      </c>
      <c r="D27">
        <f t="shared" si="1"/>
        <v>93.120718767151686</v>
      </c>
      <c r="E27">
        <v>27</v>
      </c>
      <c r="G27">
        <f t="shared" si="2"/>
        <v>289.04232273445251</v>
      </c>
      <c r="H27">
        <f t="shared" si="3"/>
        <v>488.70150256394203</v>
      </c>
    </row>
    <row r="28" spans="1:8" x14ac:dyDescent="0.2">
      <c r="A28">
        <v>28</v>
      </c>
      <c r="C28">
        <f t="shared" si="0"/>
        <v>300.38100930265614</v>
      </c>
      <c r="D28">
        <f t="shared" si="1"/>
        <v>100.74771328895091</v>
      </c>
      <c r="E28">
        <v>28</v>
      </c>
      <c r="G28">
        <f t="shared" si="2"/>
        <v>296.74277644028632</v>
      </c>
      <c r="H28">
        <f t="shared" si="3"/>
        <v>496.38021341791466</v>
      </c>
    </row>
    <row r="29" spans="1:8" x14ac:dyDescent="0.2">
      <c r="A29">
        <v>29</v>
      </c>
      <c r="C29">
        <f t="shared" si="0"/>
        <v>307.99483841652881</v>
      </c>
      <c r="D29">
        <f t="shared" si="1"/>
        <v>108.35747261075122</v>
      </c>
      <c r="E29">
        <v>29</v>
      </c>
      <c r="G29">
        <f t="shared" si="2"/>
        <v>304.44323014612013</v>
      </c>
      <c r="H29">
        <f t="shared" si="3"/>
        <v>504.0765527762793</v>
      </c>
    </row>
    <row r="30" spans="1:8" x14ac:dyDescent="0.2">
      <c r="A30">
        <v>30</v>
      </c>
      <c r="C30">
        <f t="shared" si="0"/>
        <v>315.60866753040148</v>
      </c>
      <c r="D30">
        <f t="shared" si="1"/>
        <v>115.94999778650646</v>
      </c>
      <c r="E30">
        <v>30</v>
      </c>
      <c r="G30">
        <f t="shared" si="2"/>
        <v>312.14368385195399</v>
      </c>
      <c r="H30">
        <f t="shared" si="3"/>
        <v>511.79052172890738</v>
      </c>
    </row>
    <row r="31" spans="1:8" x14ac:dyDescent="0.2">
      <c r="A31">
        <v>31</v>
      </c>
      <c r="C31">
        <f t="shared" si="0"/>
        <v>323.22249664427409</v>
      </c>
      <c r="D31">
        <f t="shared" si="1"/>
        <v>123.52529433189494</v>
      </c>
      <c r="E31">
        <v>31</v>
      </c>
      <c r="G31">
        <f t="shared" si="2"/>
        <v>319.8441375577878</v>
      </c>
      <c r="H31">
        <f t="shared" si="3"/>
        <v>519.52211669601013</v>
      </c>
    </row>
    <row r="32" spans="1:8" x14ac:dyDescent="0.2">
      <c r="A32">
        <v>32</v>
      </c>
      <c r="C32">
        <f t="shared" si="0"/>
        <v>330.83632575814676</v>
      </c>
      <c r="D32">
        <f t="shared" si="1"/>
        <v>131.08337221718278</v>
      </c>
      <c r="E32">
        <v>32</v>
      </c>
      <c r="G32">
        <f t="shared" si="2"/>
        <v>327.54459126362161</v>
      </c>
      <c r="H32">
        <f t="shared" si="3"/>
        <v>527.27132943287813</v>
      </c>
    </row>
    <row r="33" spans="1:8" x14ac:dyDescent="0.2">
      <c r="A33">
        <v>33</v>
      </c>
      <c r="C33">
        <f t="shared" ref="C33:C64" si="4">94.8076232280946+(A33-1)*7.61382911387265</f>
        <v>338.45015487201943</v>
      </c>
      <c r="D33">
        <f t="shared" ref="D33:D64" si="5">0+1*C33-198.731415085646*(1.00909090909091+(C33-302.390082107303)^2/665392.669129531)^0.5</f>
        <v>138.62424585433621</v>
      </c>
      <c r="E33">
        <v>33</v>
      </c>
      <c r="G33">
        <f t="shared" ref="G33:G64" si="6">88.8305263827729+(E33-1)*7.70045370583383</f>
        <v>335.24504496945548</v>
      </c>
      <c r="H33">
        <f t="shared" ref="H33:H64" si="7">0+1*G33+198.731415085646*(1.00909090909091+(G33-302.390082107303)^2/665392.669129531)^0.5</f>
        <v>535.03814704078763</v>
      </c>
    </row>
    <row r="34" spans="1:8" x14ac:dyDescent="0.2">
      <c r="A34">
        <v>34</v>
      </c>
      <c r="C34">
        <f t="shared" si="4"/>
        <v>346.06398398589204</v>
      </c>
      <c r="D34">
        <f t="shared" si="5"/>
        <v>146.14793407842214</v>
      </c>
      <c r="E34">
        <v>34</v>
      </c>
      <c r="G34">
        <f t="shared" si="6"/>
        <v>342.94549867528929</v>
      </c>
      <c r="H34">
        <f t="shared" si="7"/>
        <v>542.82255198404039</v>
      </c>
    </row>
    <row r="35" spans="1:8" x14ac:dyDescent="0.2">
      <c r="A35">
        <v>35</v>
      </c>
      <c r="C35">
        <f t="shared" si="4"/>
        <v>353.67781309976471</v>
      </c>
      <c r="D35">
        <f t="shared" si="5"/>
        <v>153.65446012335289</v>
      </c>
      <c r="E35">
        <v>35</v>
      </c>
      <c r="G35">
        <f t="shared" si="6"/>
        <v>350.64595238112315</v>
      </c>
      <c r="H35">
        <f t="shared" si="7"/>
        <v>550.62452211308585</v>
      </c>
    </row>
    <row r="36" spans="1:8" x14ac:dyDescent="0.2">
      <c r="A36">
        <v>36</v>
      </c>
      <c r="C36">
        <f t="shared" si="4"/>
        <v>361.29164221363737</v>
      </c>
      <c r="D36">
        <f t="shared" si="5"/>
        <v>161.14385159204656</v>
      </c>
      <c r="E36">
        <v>36</v>
      </c>
      <c r="G36">
        <f t="shared" si="6"/>
        <v>358.34640608695696</v>
      </c>
      <c r="H36">
        <f t="shared" si="7"/>
        <v>558.44403069365285</v>
      </c>
    </row>
    <row r="37" spans="1:8" x14ac:dyDescent="0.2">
      <c r="A37">
        <v>37</v>
      </c>
      <c r="C37">
        <f t="shared" si="4"/>
        <v>368.90547132750999</v>
      </c>
      <c r="D37">
        <f t="shared" si="5"/>
        <v>168.61614042109409</v>
      </c>
      <c r="E37">
        <v>37</v>
      </c>
      <c r="G37">
        <f t="shared" si="6"/>
        <v>366.04685979279083</v>
      </c>
      <c r="H37">
        <f t="shared" si="7"/>
        <v>566.28104644180314</v>
      </c>
    </row>
    <row r="38" spans="1:8" x14ac:dyDescent="0.2">
      <c r="A38">
        <v>38</v>
      </c>
      <c r="C38">
        <f t="shared" si="4"/>
        <v>376.51930044138265</v>
      </c>
      <c r="D38">
        <f t="shared" si="5"/>
        <v>176.07136284003681</v>
      </c>
      <c r="E38">
        <v>38</v>
      </c>
      <c r="G38">
        <f t="shared" si="6"/>
        <v>373.74731349862464</v>
      </c>
      <c r="H38">
        <f t="shared" si="7"/>
        <v>574.13553356479872</v>
      </c>
    </row>
    <row r="39" spans="1:8" x14ac:dyDescent="0.2">
      <c r="A39">
        <v>39</v>
      </c>
      <c r="C39">
        <f t="shared" si="4"/>
        <v>384.13312955525532</v>
      </c>
      <c r="D39">
        <f t="shared" si="5"/>
        <v>183.50955932537434</v>
      </c>
      <c r="E39">
        <v>39</v>
      </c>
      <c r="G39">
        <f t="shared" si="6"/>
        <v>381.44776720445844</v>
      </c>
      <c r="H39">
        <f t="shared" si="7"/>
        <v>582.00745180766046</v>
      </c>
    </row>
    <row r="40" spans="1:8" x14ac:dyDescent="0.2">
      <c r="A40">
        <v>40</v>
      </c>
      <c r="C40">
        <f t="shared" si="4"/>
        <v>391.74695866912793</v>
      </c>
      <c r="D40">
        <f t="shared" si="5"/>
        <v>190.93077454943949</v>
      </c>
      <c r="E40">
        <v>40</v>
      </c>
      <c r="G40">
        <f t="shared" si="6"/>
        <v>389.14822091029231</v>
      </c>
      <c r="H40">
        <f t="shared" si="7"/>
        <v>589.89675650527715</v>
      </c>
    </row>
    <row r="41" spans="1:8" x14ac:dyDescent="0.2">
      <c r="A41">
        <v>41</v>
      </c>
      <c r="C41">
        <f t="shared" si="4"/>
        <v>399.3607877830006</v>
      </c>
      <c r="D41">
        <f t="shared" si="5"/>
        <v>198.33505732428813</v>
      </c>
      <c r="E41">
        <v>41</v>
      </c>
      <c r="G41">
        <f t="shared" si="6"/>
        <v>396.84867461612612</v>
      </c>
      <c r="H41">
        <f t="shared" si="7"/>
        <v>597.80339863990844</v>
      </c>
    </row>
    <row r="42" spans="1:8" x14ac:dyDescent="0.2">
      <c r="A42">
        <v>42</v>
      </c>
      <c r="C42">
        <f t="shared" si="4"/>
        <v>406.97461689687327</v>
      </c>
      <c r="D42">
        <f t="shared" si="5"/>
        <v>205.72246054076638</v>
      </c>
      <c r="E42">
        <v>42</v>
      </c>
      <c r="G42">
        <f t="shared" si="6"/>
        <v>404.54912832195993</v>
      </c>
      <c r="H42">
        <f t="shared" si="7"/>
        <v>605.7273249039124</v>
      </c>
    </row>
    <row r="43" spans="1:8" x14ac:dyDescent="0.2">
      <c r="A43">
        <v>43</v>
      </c>
      <c r="C43">
        <f t="shared" si="4"/>
        <v>414.58844601074588</v>
      </c>
      <c r="D43">
        <f t="shared" si="5"/>
        <v>213.0930411029303</v>
      </c>
      <c r="E43">
        <v>43</v>
      </c>
      <c r="G43">
        <f t="shared" si="6"/>
        <v>412.24958202779379</v>
      </c>
      <c r="H43">
        <f t="shared" si="7"/>
        <v>613.66847776751206</v>
      </c>
    </row>
    <row r="44" spans="1:8" x14ac:dyDescent="0.2">
      <c r="A44">
        <v>44</v>
      </c>
      <c r="C44">
        <f t="shared" si="4"/>
        <v>422.20227512461855</v>
      </c>
      <c r="D44">
        <f t="shared" si="5"/>
        <v>220.44685985800453</v>
      </c>
      <c r="E44">
        <v>44</v>
      </c>
      <c r="G44">
        <f t="shared" si="6"/>
        <v>419.9500357336276</v>
      </c>
      <c r="H44">
        <f t="shared" si="7"/>
        <v>621.62679555140335</v>
      </c>
    </row>
    <row r="45" spans="1:8" x14ac:dyDescent="0.2">
      <c r="A45">
        <v>45</v>
      </c>
      <c r="C45">
        <f t="shared" si="4"/>
        <v>429.81610423849122</v>
      </c>
      <c r="D45">
        <f t="shared" si="5"/>
        <v>227.78398152207546</v>
      </c>
      <c r="E45">
        <v>45</v>
      </c>
      <c r="G45">
        <f t="shared" si="6"/>
        <v>427.65048943946141</v>
      </c>
      <c r="H45">
        <f t="shared" si="7"/>
        <v>629.60221250399661</v>
      </c>
    </row>
    <row r="46" spans="1:8" x14ac:dyDescent="0.2">
      <c r="A46">
        <v>46</v>
      </c>
      <c r="C46">
        <f t="shared" si="4"/>
        <v>437.42993335236383</v>
      </c>
      <c r="D46">
        <f t="shared" si="5"/>
        <v>235.10447460172725</v>
      </c>
      <c r="E46">
        <v>46</v>
      </c>
      <c r="G46">
        <f t="shared" si="6"/>
        <v>435.35094314529528</v>
      </c>
      <c r="H46">
        <f t="shared" si="7"/>
        <v>637.59465888306852</v>
      </c>
    </row>
    <row r="47" spans="1:8" x14ac:dyDescent="0.2">
      <c r="A47">
        <v>47</v>
      </c>
      <c r="C47">
        <f t="shared" si="4"/>
        <v>445.0437624662365</v>
      </c>
      <c r="D47">
        <f t="shared" si="5"/>
        <v>242.40841131183427</v>
      </c>
      <c r="E47">
        <v>47</v>
      </c>
      <c r="G47">
        <f t="shared" si="6"/>
        <v>443.05139685112908</v>
      </c>
      <c r="H47">
        <f t="shared" si="7"/>
        <v>645.60406104159665</v>
      </c>
    </row>
    <row r="48" spans="1:8" x14ac:dyDescent="0.2">
      <c r="A48">
        <v>48</v>
      </c>
      <c r="C48">
        <f t="shared" si="4"/>
        <v>452.65759158010917</v>
      </c>
      <c r="D48">
        <f t="shared" si="5"/>
        <v>249.69586748973313</v>
      </c>
      <c r="E48">
        <v>48</v>
      </c>
      <c r="G48">
        <f t="shared" si="6"/>
        <v>450.75185055696295</v>
      </c>
      <c r="H48">
        <f t="shared" si="7"/>
        <v>653.63034151753754</v>
      </c>
    </row>
    <row r="49" spans="1:8" x14ac:dyDescent="0.2">
      <c r="A49">
        <v>49</v>
      </c>
      <c r="C49">
        <f t="shared" si="4"/>
        <v>460.27142069398178</v>
      </c>
      <c r="D49">
        <f t="shared" si="5"/>
        <v>256.96692250600358</v>
      </c>
      <c r="E49">
        <v>49</v>
      </c>
      <c r="G49">
        <f t="shared" si="6"/>
        <v>458.45230426279676</v>
      </c>
      <c r="H49">
        <f t="shared" si="7"/>
        <v>661.67341912730137</v>
      </c>
    </row>
    <row r="50" spans="1:8" x14ac:dyDescent="0.2">
      <c r="A50">
        <v>50</v>
      </c>
      <c r="C50">
        <f t="shared" si="4"/>
        <v>467.88524980785445</v>
      </c>
      <c r="D50">
        <f t="shared" si="5"/>
        <v>264.22165917209304</v>
      </c>
      <c r="E50">
        <v>50</v>
      </c>
      <c r="G50">
        <f t="shared" si="6"/>
        <v>466.15275796863057</v>
      </c>
      <c r="H50">
        <f t="shared" si="7"/>
        <v>669.73320906267099</v>
      </c>
    </row>
    <row r="51" spans="1:8" x14ac:dyDescent="0.2">
      <c r="A51">
        <v>51</v>
      </c>
      <c r="C51">
        <f t="shared" si="4"/>
        <v>475.49907892172712</v>
      </c>
      <c r="D51">
        <f t="shared" si="5"/>
        <v>271.46016364502293</v>
      </c>
      <c r="E51">
        <v>51</v>
      </c>
      <c r="G51">
        <f t="shared" si="6"/>
        <v>473.85321167446443</v>
      </c>
      <c r="H51">
        <f t="shared" si="7"/>
        <v>677.80962299090811</v>
      </c>
    </row>
    <row r="52" spans="1:8" x14ac:dyDescent="0.2">
      <c r="A52">
        <v>52</v>
      </c>
      <c r="C52">
        <f t="shared" si="4"/>
        <v>483.11290803559973</v>
      </c>
      <c r="D52">
        <f t="shared" si="5"/>
        <v>278.6825253294208</v>
      </c>
      <c r="E52">
        <v>52</v>
      </c>
      <c r="G52">
        <f t="shared" si="6"/>
        <v>481.55366538029824</v>
      </c>
      <c r="H52">
        <f t="shared" si="7"/>
        <v>685.90256915778446</v>
      </c>
    </row>
    <row r="53" spans="1:8" x14ac:dyDescent="0.2">
      <c r="A53">
        <v>53</v>
      </c>
      <c r="C53">
        <f t="shared" si="4"/>
        <v>490.7267371494724</v>
      </c>
      <c r="D53">
        <f t="shared" si="5"/>
        <v>285.88883677712136</v>
      </c>
      <c r="E53">
        <v>53</v>
      </c>
      <c r="G53">
        <f t="shared" si="6"/>
        <v>489.25411908613211</v>
      </c>
      <c r="H53">
        <f t="shared" si="7"/>
        <v>694.01195249327407</v>
      </c>
    </row>
    <row r="54" spans="1:8" x14ac:dyDescent="0.2">
      <c r="A54">
        <v>54</v>
      </c>
      <c r="C54">
        <f t="shared" si="4"/>
        <v>498.34056626334507</v>
      </c>
      <c r="D54">
        <f t="shared" si="5"/>
        <v>293.07919358458395</v>
      </c>
      <c r="E54">
        <v>54</v>
      </c>
      <c r="G54">
        <f t="shared" si="6"/>
        <v>496.95457279196592</v>
      </c>
      <c r="H54">
        <f t="shared" si="7"/>
        <v>702.13767471963922</v>
      </c>
    </row>
    <row r="55" spans="1:8" x14ac:dyDescent="0.2">
      <c r="A55">
        <v>55</v>
      </c>
      <c r="C55">
        <f t="shared" si="4"/>
        <v>505.95439537721768</v>
      </c>
      <c r="D55">
        <f t="shared" si="5"/>
        <v>300.25369428837109</v>
      </c>
      <c r="E55">
        <v>55</v>
      </c>
      <c r="G55">
        <f t="shared" si="6"/>
        <v>504.65502649779972</v>
      </c>
      <c r="H55">
        <f t="shared" si="7"/>
        <v>710.27963446164654</v>
      </c>
    </row>
    <row r="56" spans="1:8" x14ac:dyDescent="0.2">
      <c r="A56">
        <v>56</v>
      </c>
      <c r="C56">
        <f t="shared" si="4"/>
        <v>513.5682244910904</v>
      </c>
      <c r="D56">
        <f t="shared" si="5"/>
        <v>307.41244025893639</v>
      </c>
      <c r="E56">
        <v>56</v>
      </c>
      <c r="G56">
        <f t="shared" si="6"/>
        <v>512.35548020363353</v>
      </c>
      <c r="H56">
        <f t="shared" si="7"/>
        <v>718.43772735864195</v>
      </c>
    </row>
    <row r="57" spans="1:8" x14ac:dyDescent="0.2">
      <c r="A57">
        <v>57</v>
      </c>
      <c r="C57">
        <f t="shared" si="4"/>
        <v>521.18205360496302</v>
      </c>
      <c r="D57">
        <f t="shared" si="5"/>
        <v>314.55553559296254</v>
      </c>
      <c r="E57">
        <v>57</v>
      </c>
      <c r="G57">
        <f t="shared" si="6"/>
        <v>520.0559339094674</v>
      </c>
      <c r="H57">
        <f t="shared" si="7"/>
        <v>726.61184617822528</v>
      </c>
    </row>
    <row r="58" spans="1:8" x14ac:dyDescent="0.2">
      <c r="A58">
        <v>58</v>
      </c>
      <c r="C58">
        <f t="shared" si="4"/>
        <v>528.79588271883563</v>
      </c>
      <c r="D58">
        <f t="shared" si="5"/>
        <v>321.68308700449467</v>
      </c>
      <c r="E58">
        <v>58</v>
      </c>
      <c r="G58">
        <f t="shared" si="6"/>
        <v>527.75638761530115</v>
      </c>
      <c r="H58">
        <f t="shared" si="7"/>
        <v>734.80188093125867</v>
      </c>
    </row>
    <row r="59" spans="1:8" x14ac:dyDescent="0.2">
      <c r="A59">
        <v>59</v>
      </c>
      <c r="C59">
        <f t="shared" si="4"/>
        <v>536.40971183270835</v>
      </c>
      <c r="D59">
        <f t="shared" si="5"/>
        <v>328.79520371510404</v>
      </c>
      <c r="E59">
        <v>59</v>
      </c>
      <c r="G59">
        <f t="shared" si="6"/>
        <v>535.45684132113502</v>
      </c>
      <c r="H59">
        <f t="shared" si="7"/>
        <v>743.00771898795244</v>
      </c>
    </row>
    <row r="60" spans="1:8" x14ac:dyDescent="0.2">
      <c r="A60">
        <v>60</v>
      </c>
      <c r="C60">
        <f t="shared" si="4"/>
        <v>544.02354094658097</v>
      </c>
      <c r="D60">
        <f t="shared" si="5"/>
        <v>335.89199734331811</v>
      </c>
      <c r="E60">
        <v>60</v>
      </c>
      <c r="G60">
        <f t="shared" si="6"/>
        <v>543.15729502696888</v>
      </c>
      <c r="H60">
        <f t="shared" si="7"/>
        <v>751.22924519477215</v>
      </c>
    </row>
    <row r="61" spans="1:8" x14ac:dyDescent="0.2">
      <c r="A61">
        <v>61</v>
      </c>
      <c r="C61">
        <f t="shared" si="4"/>
        <v>551.63737006045358</v>
      </c>
      <c r="D61">
        <f t="shared" si="5"/>
        <v>342.97358179354626</v>
      </c>
      <c r="E61">
        <v>61</v>
      </c>
      <c r="G61">
        <f t="shared" si="6"/>
        <v>550.85774873280263</v>
      </c>
      <c r="H61">
        <f t="shared" si="7"/>
        <v>759.46634199192022</v>
      </c>
    </row>
    <row r="62" spans="1:8" x14ac:dyDescent="0.2">
      <c r="A62">
        <v>62</v>
      </c>
      <c r="C62">
        <f t="shared" si="4"/>
        <v>559.2511991743263</v>
      </c>
      <c r="D62">
        <f t="shared" si="5"/>
        <v>350.04007314472392</v>
      </c>
      <c r="E62">
        <v>62</v>
      </c>
      <c r="G62">
        <f t="shared" si="6"/>
        <v>558.5582024386365</v>
      </c>
      <c r="H62">
        <f t="shared" si="7"/>
        <v>767.71888953114842</v>
      </c>
    </row>
    <row r="63" spans="1:8" x14ac:dyDescent="0.2">
      <c r="A63">
        <v>63</v>
      </c>
      <c r="C63">
        <f t="shared" si="4"/>
        <v>566.86502828819891</v>
      </c>
      <c r="D63">
        <f t="shared" si="5"/>
        <v>357.0915895388917</v>
      </c>
      <c r="E63">
        <v>63</v>
      </c>
      <c r="G63">
        <f t="shared" si="6"/>
        <v>566.25865614447036</v>
      </c>
      <c r="H63">
        <f t="shared" si="7"/>
        <v>775.98676579366361</v>
      </c>
    </row>
    <row r="64" spans="1:8" x14ac:dyDescent="0.2">
      <c r="A64">
        <v>64</v>
      </c>
      <c r="C64">
        <f t="shared" si="4"/>
        <v>574.47885740207153</v>
      </c>
      <c r="D64">
        <f t="shared" si="5"/>
        <v>364.12825106992386</v>
      </c>
      <c r="E64">
        <v>64</v>
      </c>
      <c r="G64">
        <f t="shared" si="6"/>
        <v>573.95910985030423</v>
      </c>
      <c r="H64">
        <f t="shared" si="7"/>
        <v>784.2698467079</v>
      </c>
    </row>
    <row r="65" spans="1:8" x14ac:dyDescent="0.2">
      <c r="A65">
        <v>65</v>
      </c>
      <c r="C65">
        <f t="shared" ref="C65:C70" si="8">94.8076232280946+(A65-1)*7.61382911387265</f>
        <v>582.09268651594425</v>
      </c>
      <c r="D65">
        <f t="shared" ref="D65:D70" si="9">0+1*C65-198.731415085646*(1.00909090909091+(C65-302.390082107303)^2/665392.669129531)^0.5</f>
        <v>371.15017967260394</v>
      </c>
      <c r="E65">
        <v>65</v>
      </c>
      <c r="G65">
        <f t="shared" ref="G65:G70" si="10">88.8305263827729+(E65-1)*7.70045370583383</f>
        <v>581.65956355613798</v>
      </c>
      <c r="H65">
        <f t="shared" ref="H65:H70" si="11">0+1*G65+198.731415085646*(1.00909090909091+(G65-302.390082107303)^2/665392.669129531)^0.5</f>
        <v>792.56800626693689</v>
      </c>
    </row>
    <row r="66" spans="1:8" x14ac:dyDescent="0.2">
      <c r="A66">
        <v>66</v>
      </c>
      <c r="C66">
        <f t="shared" si="8"/>
        <v>589.70651562981686</v>
      </c>
      <c r="D66">
        <f t="shared" si="9"/>
        <v>378.15749901224694</v>
      </c>
      <c r="E66">
        <v>66</v>
      </c>
      <c r="G66">
        <f t="shared" si="10"/>
        <v>589.36001726197185</v>
      </c>
      <c r="H66">
        <f t="shared" si="11"/>
        <v>800.8811166453487</v>
      </c>
    </row>
    <row r="67" spans="1:8" x14ac:dyDescent="0.2">
      <c r="A67">
        <v>67</v>
      </c>
      <c r="C67">
        <f t="shared" si="8"/>
        <v>597.32034474368947</v>
      </c>
      <c r="D67">
        <f t="shared" si="9"/>
        <v>385.1503343750544</v>
      </c>
      <c r="E67">
        <v>67</v>
      </c>
      <c r="G67">
        <f t="shared" si="10"/>
        <v>597.06047096780571</v>
      </c>
      <c r="H67">
        <f t="shared" si="11"/>
        <v>809.20904831528401</v>
      </c>
    </row>
    <row r="68" spans="1:8" x14ac:dyDescent="0.2">
      <c r="A68">
        <v>68</v>
      </c>
      <c r="C68">
        <f t="shared" si="8"/>
        <v>604.9341738575622</v>
      </c>
      <c r="D68">
        <f t="shared" si="9"/>
        <v>392.12881255937913</v>
      </c>
      <c r="E68">
        <v>68</v>
      </c>
      <c r="G68">
        <f t="shared" si="10"/>
        <v>604.76092467363947</v>
      </c>
      <c r="H68">
        <f t="shared" si="11"/>
        <v>817.55167016158157</v>
      </c>
    </row>
    <row r="69" spans="1:8" x14ac:dyDescent="0.2">
      <c r="A69">
        <v>69</v>
      </c>
      <c r="C69">
        <f t="shared" si="8"/>
        <v>612.54800297143481</v>
      </c>
      <c r="D69">
        <f t="shared" si="9"/>
        <v>399.09306176807115</v>
      </c>
      <c r="E69">
        <v>69</v>
      </c>
      <c r="G69">
        <f t="shared" si="10"/>
        <v>612.46137837947333</v>
      </c>
      <c r="H69">
        <f t="shared" si="11"/>
        <v>825.90884959573759</v>
      </c>
    </row>
    <row r="70" spans="1:8" x14ac:dyDescent="0.2">
      <c r="A70">
        <v>70</v>
      </c>
      <c r="C70">
        <f t="shared" si="8"/>
        <v>620.16183208530742</v>
      </c>
      <c r="D70">
        <f t="shared" si="9"/>
        <v>406.04321150206545</v>
      </c>
      <c r="E70">
        <v>70</v>
      </c>
      <c r="G70">
        <f t="shared" si="10"/>
        <v>620.16183208530708</v>
      </c>
      <c r="H70">
        <f t="shared" si="11"/>
        <v>834.28045266854895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64D97-4F54-BD42-A67C-07F049FB8C1A}">
  <sheetPr codeName="XLSTAT_20231112_152210_1_HID"/>
  <dimension ref="A1:H70"/>
  <sheetViews>
    <sheetView workbookViewId="0">
      <selection activeCell="E1" sqref="E1"/>
    </sheetView>
  </sheetViews>
  <sheetFormatPr baseColWidth="10" defaultRowHeight="15" x14ac:dyDescent="0.2"/>
  <sheetData>
    <row r="1" spans="1:8" x14ac:dyDescent="0.2">
      <c r="A1">
        <v>1</v>
      </c>
      <c r="C1">
        <f t="shared" ref="C1:C32" si="0">94.7490374763253+(A1-1)*7.6158307710434</f>
        <v>94.749037476325299</v>
      </c>
      <c r="D1">
        <f t="shared" ref="D1:D32" si="1">0+1*C1-199.690260970821*(1.00917431192661+(C1-302.680368181754)^2/664459.209285859)^0.5</f>
        <v>-112.22131311169167</v>
      </c>
      <c r="E1">
        <v>1</v>
      </c>
      <c r="G1">
        <f t="shared" ref="G1:G32" si="2">88.7874996145661+(E1-1)*7.70222987048918</f>
        <v>88.787499614566102</v>
      </c>
      <c r="H1">
        <f t="shared" ref="H1:H32" si="3">0+1*G1+199.690260970821*(1.00917431192661+(G1-302.680368181754)^2/664459.209285859)^0.5</f>
        <v>296.12211323970388</v>
      </c>
    </row>
    <row r="2" spans="1:8" x14ac:dyDescent="0.2">
      <c r="A2">
        <v>2</v>
      </c>
      <c r="C2">
        <f t="shared" si="0"/>
        <v>102.3648682473687</v>
      </c>
      <c r="D2">
        <f t="shared" si="1"/>
        <v>-104.15422828215235</v>
      </c>
      <c r="E2">
        <v>2</v>
      </c>
      <c r="G2">
        <f t="shared" si="2"/>
        <v>96.489729485055278</v>
      </c>
      <c r="H2">
        <f t="shared" si="3"/>
        <v>303.35554375257516</v>
      </c>
    </row>
    <row r="3" spans="1:8" x14ac:dyDescent="0.2">
      <c r="A3">
        <v>3</v>
      </c>
      <c r="C3">
        <f t="shared" si="0"/>
        <v>109.9806990184121</v>
      </c>
      <c r="D3">
        <f t="shared" si="1"/>
        <v>-96.10304622935432</v>
      </c>
      <c r="E3">
        <v>3</v>
      </c>
      <c r="G3">
        <f t="shared" si="2"/>
        <v>104.19195935554447</v>
      </c>
      <c r="H3">
        <f t="shared" si="3"/>
        <v>310.60515826400353</v>
      </c>
    </row>
    <row r="4" spans="1:8" x14ac:dyDescent="0.2">
      <c r="A4">
        <v>4</v>
      </c>
      <c r="C4">
        <f t="shared" si="0"/>
        <v>117.5965297894555</v>
      </c>
      <c r="D4">
        <f t="shared" si="1"/>
        <v>-88.067867942520934</v>
      </c>
      <c r="E4">
        <v>4</v>
      </c>
      <c r="G4">
        <f t="shared" si="2"/>
        <v>111.89418922603365</v>
      </c>
      <c r="H4">
        <f t="shared" si="3"/>
        <v>317.87106346259043</v>
      </c>
    </row>
    <row r="5" spans="1:8" x14ac:dyDescent="0.2">
      <c r="A5">
        <v>5</v>
      </c>
      <c r="C5">
        <f t="shared" si="0"/>
        <v>125.21236056049889</v>
      </c>
      <c r="D5">
        <f t="shared" si="1"/>
        <v>-80.048791508519201</v>
      </c>
      <c r="E5">
        <v>5</v>
      </c>
      <c r="G5">
        <f t="shared" si="2"/>
        <v>119.59641909652282</v>
      </c>
      <c r="H5">
        <f t="shared" si="3"/>
        <v>325.15336308645897</v>
      </c>
    </row>
    <row r="6" spans="1:8" x14ac:dyDescent="0.2">
      <c r="A6">
        <v>6</v>
      </c>
      <c r="C6">
        <f t="shared" si="0"/>
        <v>132.82819133154231</v>
      </c>
      <c r="D6">
        <f t="shared" si="1"/>
        <v>-72.045912005307457</v>
      </c>
      <c r="E6">
        <v>6</v>
      </c>
      <c r="G6">
        <f t="shared" si="2"/>
        <v>127.298648967012</v>
      </c>
      <c r="H6">
        <f t="shared" si="3"/>
        <v>332.45215780924792</v>
      </c>
    </row>
    <row r="7" spans="1:8" x14ac:dyDescent="0.2">
      <c r="A7">
        <v>7</v>
      </c>
      <c r="C7">
        <f t="shared" si="0"/>
        <v>140.44402210258571</v>
      </c>
      <c r="D7">
        <f t="shared" si="1"/>
        <v>-64.059321397195447</v>
      </c>
      <c r="E7">
        <v>7</v>
      </c>
      <c r="G7">
        <f t="shared" si="2"/>
        <v>135.00087883750118</v>
      </c>
      <c r="H7">
        <f t="shared" si="3"/>
        <v>339.76754512784544</v>
      </c>
    </row>
    <row r="8" spans="1:8" x14ac:dyDescent="0.2">
      <c r="A8">
        <v>8</v>
      </c>
      <c r="C8">
        <f t="shared" si="0"/>
        <v>148.0598528736291</v>
      </c>
      <c r="D8">
        <f t="shared" si="1"/>
        <v>-56.089108432164551</v>
      </c>
      <c r="E8">
        <v>8</v>
      </c>
      <c r="G8">
        <f t="shared" si="2"/>
        <v>142.70310870799037</v>
      </c>
      <c r="H8">
        <f t="shared" si="3"/>
        <v>347.09961925213156</v>
      </c>
    </row>
    <row r="9" spans="1:8" x14ac:dyDescent="0.2">
      <c r="A9">
        <v>9</v>
      </c>
      <c r="C9">
        <f t="shared" si="0"/>
        <v>155.67568364467249</v>
      </c>
      <c r="D9">
        <f t="shared" si="1"/>
        <v>-48.135358541498135</v>
      </c>
      <c r="E9">
        <v>9</v>
      </c>
      <c r="G9">
        <f t="shared" si="2"/>
        <v>150.40533857847953</v>
      </c>
      <c r="H9">
        <f t="shared" si="3"/>
        <v>354.44847099699894</v>
      </c>
    </row>
    <row r="10" spans="1:8" x14ac:dyDescent="0.2">
      <c r="A10">
        <v>10</v>
      </c>
      <c r="C10">
        <f t="shared" si="0"/>
        <v>163.29151441571588</v>
      </c>
      <c r="D10">
        <f t="shared" si="1"/>
        <v>-40.19815374197043</v>
      </c>
      <c r="E10">
        <v>10</v>
      </c>
      <c r="G10">
        <f t="shared" si="2"/>
        <v>158.10756844896872</v>
      </c>
      <c r="H10">
        <f t="shared" si="3"/>
        <v>361.81418767692077</v>
      </c>
    </row>
    <row r="11" spans="1:8" x14ac:dyDescent="0.2">
      <c r="A11">
        <v>11</v>
      </c>
      <c r="C11">
        <f t="shared" si="0"/>
        <v>170.9073451867593</v>
      </c>
      <c r="D11">
        <f t="shared" si="1"/>
        <v>-32.277572540839827</v>
      </c>
      <c r="E11">
        <v>11</v>
      </c>
      <c r="G11">
        <f t="shared" si="2"/>
        <v>165.80979831945791</v>
      </c>
      <c r="H11">
        <f t="shared" si="3"/>
        <v>369.19685300333504</v>
      </c>
    </row>
    <row r="12" spans="1:8" x14ac:dyDescent="0.2">
      <c r="A12">
        <v>12</v>
      </c>
      <c r="C12">
        <f t="shared" si="0"/>
        <v>178.52317595780269</v>
      </c>
      <c r="D12">
        <f t="shared" si="1"/>
        <v>-24.373689843891754</v>
      </c>
      <c r="E12">
        <v>12</v>
      </c>
      <c r="G12">
        <f t="shared" si="2"/>
        <v>173.5120281899471</v>
      </c>
      <c r="H12">
        <f t="shared" si="3"/>
        <v>376.59654698511088</v>
      </c>
    </row>
    <row r="13" spans="1:8" x14ac:dyDescent="0.2">
      <c r="A13">
        <v>13</v>
      </c>
      <c r="C13">
        <f t="shared" si="0"/>
        <v>186.13900672884608</v>
      </c>
      <c r="D13">
        <f t="shared" si="1"/>
        <v>-16.486576866770122</v>
      </c>
      <c r="E13">
        <v>13</v>
      </c>
      <c r="G13">
        <f t="shared" si="2"/>
        <v>181.21425806043626</v>
      </c>
      <c r="H13">
        <f t="shared" si="3"/>
        <v>384.01334583235939</v>
      </c>
    </row>
    <row r="14" spans="1:8" x14ac:dyDescent="0.2">
      <c r="A14">
        <v>14</v>
      </c>
      <c r="C14">
        <f t="shared" si="0"/>
        <v>193.7548374998895</v>
      </c>
      <c r="D14">
        <f t="shared" si="1"/>
        <v>-8.6163010498329129</v>
      </c>
      <c r="E14">
        <v>14</v>
      </c>
      <c r="G14">
        <f t="shared" si="2"/>
        <v>188.91648793092543</v>
      </c>
      <c r="H14">
        <f t="shared" si="3"/>
        <v>391.44732186384874</v>
      </c>
    </row>
    <row r="15" spans="1:8" x14ac:dyDescent="0.2">
      <c r="A15">
        <v>15</v>
      </c>
      <c r="C15">
        <f t="shared" si="0"/>
        <v>201.3706682709329</v>
      </c>
      <c r="D15">
        <f t="shared" si="1"/>
        <v>-0.76292597676143714</v>
      </c>
      <c r="E15">
        <v>15</v>
      </c>
      <c r="G15">
        <f t="shared" si="2"/>
        <v>196.61871780141462</v>
      </c>
      <c r="H15">
        <f t="shared" si="3"/>
        <v>398.89854341827322</v>
      </c>
    </row>
    <row r="16" spans="1:8" x14ac:dyDescent="0.2">
      <c r="A16">
        <v>16</v>
      </c>
      <c r="C16">
        <f t="shared" si="0"/>
        <v>208.98649904197629</v>
      </c>
      <c r="D16">
        <f t="shared" si="1"/>
        <v>7.0734887028559115</v>
      </c>
      <c r="E16">
        <v>16</v>
      </c>
      <c r="G16">
        <f t="shared" si="2"/>
        <v>204.32094767190381</v>
      </c>
      <c r="H16">
        <f t="shared" si="3"/>
        <v>406.36707476962442</v>
      </c>
    </row>
    <row r="17" spans="1:8" x14ac:dyDescent="0.2">
      <c r="A17">
        <v>17</v>
      </c>
      <c r="C17">
        <f t="shared" si="0"/>
        <v>216.60232981301971</v>
      </c>
      <c r="D17">
        <f t="shared" si="1"/>
        <v>14.892887346749347</v>
      </c>
      <c r="E17">
        <v>17</v>
      </c>
      <c r="G17">
        <f t="shared" si="2"/>
        <v>212.023177542393</v>
      </c>
      <c r="H17">
        <f t="shared" si="3"/>
        <v>413.85297604690038</v>
      </c>
    </row>
    <row r="18" spans="1:8" x14ac:dyDescent="0.2">
      <c r="A18">
        <v>18</v>
      </c>
      <c r="C18">
        <f t="shared" si="0"/>
        <v>224.2181605840631</v>
      </c>
      <c r="D18">
        <f t="shared" si="1"/>
        <v>22.69521838880047</v>
      </c>
      <c r="E18">
        <v>18</v>
      </c>
      <c r="G18">
        <f t="shared" si="2"/>
        <v>219.72540741288219</v>
      </c>
      <c r="H18">
        <f t="shared" si="3"/>
        <v>421.35630315838046</v>
      </c>
    </row>
    <row r="19" spans="1:8" x14ac:dyDescent="0.2">
      <c r="A19">
        <v>19</v>
      </c>
      <c r="C19">
        <f t="shared" si="0"/>
        <v>231.83399135510649</v>
      </c>
      <c r="D19">
        <f t="shared" si="1"/>
        <v>30.480434403285159</v>
      </c>
      <c r="E19">
        <v>19</v>
      </c>
      <c r="G19">
        <f t="shared" si="2"/>
        <v>227.42763728337133</v>
      </c>
      <c r="H19">
        <f t="shared" si="3"/>
        <v>428.87710772068499</v>
      </c>
    </row>
    <row r="20" spans="1:8" x14ac:dyDescent="0.2">
      <c r="A20">
        <v>20</v>
      </c>
      <c r="C20">
        <f t="shared" si="0"/>
        <v>239.44982212614988</v>
      </c>
      <c r="D20">
        <f t="shared" si="1"/>
        <v>38.24849216434464</v>
      </c>
      <c r="E20">
        <v>20</v>
      </c>
      <c r="G20">
        <f t="shared" si="2"/>
        <v>235.12986715386052</v>
      </c>
      <c r="H20">
        <f t="shared" si="3"/>
        <v>436.41543699282454</v>
      </c>
    </row>
    <row r="21" spans="1:8" x14ac:dyDescent="0.2">
      <c r="A21">
        <v>21</v>
      </c>
      <c r="C21">
        <f t="shared" si="0"/>
        <v>247.0656528971933</v>
      </c>
      <c r="D21">
        <f t="shared" si="1"/>
        <v>45.999352700512503</v>
      </c>
      <c r="E21">
        <v>21</v>
      </c>
      <c r="G21">
        <f t="shared" si="2"/>
        <v>242.83209702434971</v>
      </c>
      <c r="H21">
        <f t="shared" si="3"/>
        <v>443.97133381543176</v>
      </c>
    </row>
    <row r="22" spans="1:8" x14ac:dyDescent="0.2">
      <c r="A22">
        <v>22</v>
      </c>
      <c r="C22">
        <f t="shared" si="0"/>
        <v>254.68148366823669</v>
      </c>
      <c r="D22">
        <f t="shared" si="1"/>
        <v>53.732981344138892</v>
      </c>
      <c r="E22">
        <v>22</v>
      </c>
      <c r="G22">
        <f t="shared" si="2"/>
        <v>250.5343268948389</v>
      </c>
      <c r="H22">
        <f t="shared" si="3"/>
        <v>451.54483655535807</v>
      </c>
    </row>
    <row r="23" spans="1:8" x14ac:dyDescent="0.2">
      <c r="A23">
        <v>23</v>
      </c>
      <c r="C23">
        <f t="shared" si="0"/>
        <v>262.29731443928006</v>
      </c>
      <c r="D23">
        <f t="shared" si="1"/>
        <v>61.449347775567503</v>
      </c>
      <c r="E23">
        <v>23</v>
      </c>
      <c r="G23">
        <f t="shared" si="2"/>
        <v>258.23655676532809</v>
      </c>
      <c r="H23">
        <f t="shared" si="3"/>
        <v>459.13597905579803</v>
      </c>
    </row>
    <row r="24" spans="1:8" x14ac:dyDescent="0.2">
      <c r="A24">
        <v>24</v>
      </c>
      <c r="C24">
        <f t="shared" si="0"/>
        <v>269.91314521032348</v>
      </c>
      <c r="D24">
        <f t="shared" si="1"/>
        <v>69.148426061935055</v>
      </c>
      <c r="E24">
        <v>24</v>
      </c>
      <c r="G24">
        <f t="shared" si="2"/>
        <v>265.93878663581722</v>
      </c>
      <c r="H24">
        <f t="shared" si="3"/>
        <v>466.74479059209261</v>
      </c>
    </row>
    <row r="25" spans="1:8" x14ac:dyDescent="0.2">
      <c r="A25">
        <v>25</v>
      </c>
      <c r="C25">
        <f t="shared" si="0"/>
        <v>277.5289759813669</v>
      </c>
      <c r="D25">
        <f t="shared" si="1"/>
        <v>76.830194690477043</v>
      </c>
      <c r="E25">
        <v>25</v>
      </c>
      <c r="G25">
        <f t="shared" si="2"/>
        <v>273.64101650630641</v>
      </c>
      <c r="H25">
        <f t="shared" si="3"/>
        <v>474.37129583334513</v>
      </c>
    </row>
    <row r="26" spans="1:8" x14ac:dyDescent="0.2">
      <c r="A26">
        <v>26</v>
      </c>
      <c r="C26">
        <f t="shared" si="0"/>
        <v>285.14480675241032</v>
      </c>
      <c r="D26">
        <f t="shared" si="1"/>
        <v>84.494636596242088</v>
      </c>
      <c r="E26">
        <v>26</v>
      </c>
      <c r="G26">
        <f t="shared" si="2"/>
        <v>281.34324637679561</v>
      </c>
      <c r="H26">
        <f t="shared" si="3"/>
        <v>482.01551480996613</v>
      </c>
    </row>
    <row r="27" spans="1:8" x14ac:dyDescent="0.2">
      <c r="A27">
        <v>27</v>
      </c>
      <c r="C27">
        <f t="shared" si="0"/>
        <v>292.76063752345368</v>
      </c>
      <c r="D27">
        <f t="shared" si="1"/>
        <v>92.141739184130358</v>
      </c>
      <c r="E27">
        <v>27</v>
      </c>
      <c r="G27">
        <f t="shared" si="2"/>
        <v>289.0454762472848</v>
      </c>
      <c r="H27">
        <f t="shared" si="3"/>
        <v>489.67746288724743</v>
      </c>
    </row>
    <row r="28" spans="1:8" x14ac:dyDescent="0.2">
      <c r="A28">
        <v>28</v>
      </c>
      <c r="C28">
        <f t="shared" si="0"/>
        <v>300.3764682944971</v>
      </c>
      <c r="D28">
        <f t="shared" si="1"/>
        <v>99.771494345190774</v>
      </c>
      <c r="E28">
        <v>28</v>
      </c>
      <c r="G28">
        <f t="shared" si="2"/>
        <v>296.74770611777399</v>
      </c>
      <c r="H28">
        <f t="shared" si="3"/>
        <v>497.35715074504469</v>
      </c>
    </row>
    <row r="29" spans="1:8" x14ac:dyDescent="0.2">
      <c r="A29">
        <v>29</v>
      </c>
      <c r="C29">
        <f t="shared" si="0"/>
        <v>307.99229906554046</v>
      </c>
      <c r="D29">
        <f t="shared" si="1"/>
        <v>107.38389846712664</v>
      </c>
      <c r="E29">
        <v>29</v>
      </c>
      <c r="G29">
        <f t="shared" si="2"/>
        <v>304.44993598826318</v>
      </c>
      <c r="H29">
        <f t="shared" si="3"/>
        <v>505.05458436363369</v>
      </c>
    </row>
    <row r="30" spans="1:8" x14ac:dyDescent="0.2">
      <c r="A30">
        <v>30</v>
      </c>
      <c r="C30">
        <f t="shared" si="0"/>
        <v>315.60812983658388</v>
      </c>
      <c r="D30">
        <f t="shared" si="1"/>
        <v>114.9789524389802</v>
      </c>
      <c r="E30">
        <v>30</v>
      </c>
      <c r="G30">
        <f t="shared" si="2"/>
        <v>312.15216585875231</v>
      </c>
      <c r="H30">
        <f t="shared" si="3"/>
        <v>512.7697650157811</v>
      </c>
    </row>
    <row r="31" spans="1:8" x14ac:dyDescent="0.2">
      <c r="A31">
        <v>31</v>
      </c>
      <c r="C31">
        <f t="shared" si="0"/>
        <v>323.2239606076273</v>
      </c>
      <c r="D31">
        <f t="shared" si="1"/>
        <v>122.55666164997885</v>
      </c>
      <c r="E31">
        <v>31</v>
      </c>
      <c r="G31">
        <f t="shared" si="2"/>
        <v>319.8543957292415</v>
      </c>
      <c r="H31">
        <f t="shared" si="3"/>
        <v>520.50268926505692</v>
      </c>
    </row>
    <row r="32" spans="1:8" x14ac:dyDescent="0.2">
      <c r="A32">
        <v>32</v>
      </c>
      <c r="C32">
        <f t="shared" si="0"/>
        <v>330.83979137867072</v>
      </c>
      <c r="D32">
        <f t="shared" si="1"/>
        <v>130.11703598254968</v>
      </c>
      <c r="E32">
        <v>32</v>
      </c>
      <c r="G32">
        <f t="shared" si="2"/>
        <v>327.55662559973069</v>
      </c>
      <c r="H32">
        <f t="shared" si="3"/>
        <v>528.25334897039113</v>
      </c>
    </row>
    <row r="33" spans="1:8" x14ac:dyDescent="0.2">
      <c r="A33">
        <v>33</v>
      </c>
      <c r="C33">
        <f t="shared" ref="C33:C64" si="4">94.7490374763253+(A33-1)*7.6158307710434</f>
        <v>338.45562214971409</v>
      </c>
      <c r="D33">
        <f t="shared" ref="D33:D64" si="5">0+1*C33-199.690260970821*(1.00917431192661+(C33-302.680368181754)^2/664459.209285859)^0.5</f>
        <v>137.66008979952093</v>
      </c>
      <c r="E33">
        <v>33</v>
      </c>
      <c r="G33">
        <f t="shared" ref="G33:G64" si="6">88.7874996145661+(E33-1)*7.70222987048918</f>
        <v>335.25885547021988</v>
      </c>
      <c r="H33">
        <f t="shared" ref="H33:H64" si="7">0+1*G33+199.690260970821*(1.00917431192661+(G33-302.680368181754)^2/664459.209285859)^0.5</f>
        <v>536.02173129686321</v>
      </c>
    </row>
    <row r="34" spans="1:8" x14ac:dyDescent="0.2">
      <c r="A34">
        <v>34</v>
      </c>
      <c r="C34">
        <f t="shared" si="4"/>
        <v>346.07145292075745</v>
      </c>
      <c r="D34">
        <f t="shared" si="5"/>
        <v>145.18584192555059</v>
      </c>
      <c r="E34">
        <v>34</v>
      </c>
      <c r="G34">
        <f t="shared" si="6"/>
        <v>342.96108534070908</v>
      </c>
      <c r="H34">
        <f t="shared" si="7"/>
        <v>543.8078187326895</v>
      </c>
    </row>
    <row r="35" spans="1:8" x14ac:dyDescent="0.2">
      <c r="A35">
        <v>35</v>
      </c>
      <c r="C35">
        <f t="shared" si="4"/>
        <v>353.68728369180087</v>
      </c>
      <c r="D35">
        <f t="shared" si="5"/>
        <v>152.69431562283748</v>
      </c>
      <c r="E35">
        <v>35</v>
      </c>
      <c r="G35">
        <f t="shared" si="6"/>
        <v>350.66331521119827</v>
      </c>
      <c r="H35">
        <f t="shared" si="7"/>
        <v>551.61158911235543</v>
      </c>
    </row>
    <row r="36" spans="1:8" x14ac:dyDescent="0.2">
      <c r="A36">
        <v>36</v>
      </c>
      <c r="C36">
        <f t="shared" si="4"/>
        <v>361.30311446284429</v>
      </c>
      <c r="D36">
        <f t="shared" si="5"/>
        <v>160.18553856118731</v>
      </c>
      <c r="E36">
        <v>36</v>
      </c>
      <c r="G36">
        <f t="shared" si="6"/>
        <v>358.3655450816874</v>
      </c>
      <c r="H36">
        <f t="shared" si="7"/>
        <v>559.43301564582384</v>
      </c>
    </row>
    <row r="37" spans="1:8" x14ac:dyDescent="0.2">
      <c r="A37">
        <v>37</v>
      </c>
      <c r="C37">
        <f t="shared" si="4"/>
        <v>368.91894523388771</v>
      </c>
      <c r="D37">
        <f t="shared" si="5"/>
        <v>167.65954278252443</v>
      </c>
      <c r="E37">
        <v>37</v>
      </c>
      <c r="G37">
        <f t="shared" si="6"/>
        <v>366.06777495217659</v>
      </c>
      <c r="H37">
        <f t="shared" si="7"/>
        <v>567.27206695372774</v>
      </c>
    </row>
    <row r="38" spans="1:8" x14ac:dyDescent="0.2">
      <c r="A38">
        <v>38</v>
      </c>
      <c r="C38">
        <f t="shared" si="4"/>
        <v>376.53477600493113</v>
      </c>
      <c r="D38">
        <f t="shared" si="5"/>
        <v>175.11636465995363</v>
      </c>
      <c r="E38">
        <v>38</v>
      </c>
      <c r="G38">
        <f t="shared" si="6"/>
        <v>373.77000482266578</v>
      </c>
      <c r="H38">
        <f t="shared" si="7"/>
        <v>575.12870710844049</v>
      </c>
    </row>
    <row r="39" spans="1:8" x14ac:dyDescent="0.2">
      <c r="A39">
        <v>39</v>
      </c>
      <c r="C39">
        <f t="shared" si="4"/>
        <v>384.15060677597444</v>
      </c>
      <c r="D39">
        <f t="shared" si="5"/>
        <v>182.55604485149453</v>
      </c>
      <c r="E39">
        <v>39</v>
      </c>
      <c r="G39">
        <f t="shared" si="6"/>
        <v>381.47223469315497</v>
      </c>
      <c r="H39">
        <f t="shared" si="7"/>
        <v>583.00289568089966</v>
      </c>
    </row>
    <row r="40" spans="1:8" x14ac:dyDescent="0.2">
      <c r="A40">
        <v>40</v>
      </c>
      <c r="C40">
        <f t="shared" si="4"/>
        <v>391.76643754701786</v>
      </c>
      <c r="D40">
        <f t="shared" si="5"/>
        <v>189.97862824862389</v>
      </c>
      <c r="E40">
        <v>40</v>
      </c>
      <c r="G40">
        <f t="shared" si="6"/>
        <v>389.17446456364416</v>
      </c>
      <c r="H40">
        <f t="shared" si="7"/>
        <v>590.89458779304198</v>
      </c>
    </row>
    <row r="41" spans="1:8" x14ac:dyDescent="0.2">
      <c r="A41">
        <v>41</v>
      </c>
      <c r="C41">
        <f t="shared" si="4"/>
        <v>399.38226831806128</v>
      </c>
      <c r="D41">
        <f t="shared" si="5"/>
        <v>197.3841639197756</v>
      </c>
      <c r="E41">
        <v>41</v>
      </c>
      <c r="G41">
        <f t="shared" si="6"/>
        <v>396.8766944341333</v>
      </c>
      <c r="H41">
        <f t="shared" si="7"/>
        <v>598.80373417569399</v>
      </c>
    </row>
    <row r="42" spans="1:8" x14ac:dyDescent="0.2">
      <c r="A42">
        <v>42</v>
      </c>
      <c r="C42">
        <f t="shared" si="4"/>
        <v>406.9980990891047</v>
      </c>
      <c r="D42">
        <f t="shared" si="5"/>
        <v>204.77270504896421</v>
      </c>
      <c r="E42">
        <v>42</v>
      </c>
      <c r="G42">
        <f t="shared" si="6"/>
        <v>404.57892430462249</v>
      </c>
      <c r="H42">
        <f t="shared" si="7"/>
        <v>606.73028123174379</v>
      </c>
    </row>
    <row r="43" spans="1:8" x14ac:dyDescent="0.2">
      <c r="A43">
        <v>43</v>
      </c>
      <c r="C43">
        <f t="shared" si="4"/>
        <v>414.61392986014812</v>
      </c>
      <c r="D43">
        <f t="shared" si="5"/>
        <v>212.14430886970638</v>
      </c>
      <c r="E43">
        <v>43</v>
      </c>
      <c r="G43">
        <f t="shared" si="6"/>
        <v>412.28115417511168</v>
      </c>
      <c r="H43">
        <f t="shared" si="7"/>
        <v>614.67417110440977</v>
      </c>
    </row>
    <row r="44" spans="1:8" x14ac:dyDescent="0.2">
      <c r="A44">
        <v>44</v>
      </c>
      <c r="C44">
        <f t="shared" si="4"/>
        <v>422.22976063119154</v>
      </c>
      <c r="D44">
        <f t="shared" si="5"/>
        <v>219.49903659442933</v>
      </c>
      <c r="E44">
        <v>44</v>
      </c>
      <c r="G44">
        <f t="shared" si="6"/>
        <v>419.98338404560087</v>
      </c>
      <c r="H44">
        <f t="shared" si="7"/>
        <v>622.63534175040593</v>
      </c>
    </row>
    <row r="45" spans="1:8" x14ac:dyDescent="0.2">
      <c r="A45">
        <v>45</v>
      </c>
      <c r="C45">
        <f t="shared" si="4"/>
        <v>429.84559140223485</v>
      </c>
      <c r="D45">
        <f t="shared" si="5"/>
        <v>226.83695333956479</v>
      </c>
      <c r="E45">
        <v>45</v>
      </c>
      <c r="G45">
        <f t="shared" si="6"/>
        <v>427.68561391609006</v>
      </c>
      <c r="H45">
        <f t="shared" si="7"/>
        <v>630.61372701779214</v>
      </c>
    </row>
    <row r="46" spans="1:8" x14ac:dyDescent="0.2">
      <c r="A46">
        <v>46</v>
      </c>
      <c r="C46">
        <f t="shared" si="4"/>
        <v>437.46142217327827</v>
      </c>
      <c r="D46">
        <f t="shared" si="5"/>
        <v>234.15812804653723</v>
      </c>
      <c r="E46">
        <v>46</v>
      </c>
      <c r="G46">
        <f t="shared" si="6"/>
        <v>435.38784378657925</v>
      </c>
      <c r="H46">
        <f t="shared" si="7"/>
        <v>638.60925672828819</v>
      </c>
    </row>
    <row r="47" spans="1:8" x14ac:dyDescent="0.2">
      <c r="A47">
        <v>47</v>
      </c>
      <c r="C47">
        <f t="shared" si="4"/>
        <v>445.07725294432169</v>
      </c>
      <c r="D47">
        <f t="shared" si="5"/>
        <v>241.46263339886309</v>
      </c>
      <c r="E47">
        <v>47</v>
      </c>
      <c r="G47">
        <f t="shared" si="6"/>
        <v>443.09007365706839</v>
      </c>
      <c r="H47">
        <f t="shared" si="7"/>
        <v>646.62185676381591</v>
      </c>
    </row>
    <row r="48" spans="1:8" x14ac:dyDescent="0.2">
      <c r="A48">
        <v>48</v>
      </c>
      <c r="C48">
        <f t="shared" si="4"/>
        <v>452.69308371536511</v>
      </c>
      <c r="D48">
        <f t="shared" si="5"/>
        <v>248.75054573558708</v>
      </c>
      <c r="E48">
        <v>48</v>
      </c>
      <c r="G48">
        <f t="shared" si="6"/>
        <v>450.79230352755758</v>
      </c>
      <c r="H48">
        <f t="shared" si="7"/>
        <v>654.65144915703331</v>
      </c>
    </row>
    <row r="49" spans="1:8" x14ac:dyDescent="0.2">
      <c r="A49">
        <v>49</v>
      </c>
      <c r="C49">
        <f t="shared" si="4"/>
        <v>460.30891448640853</v>
      </c>
      <c r="D49">
        <f t="shared" si="5"/>
        <v>256.02194496128641</v>
      </c>
      <c r="E49">
        <v>49</v>
      </c>
      <c r="G49">
        <f t="shared" si="6"/>
        <v>458.49453339804677</v>
      </c>
      <c r="H49">
        <f t="shared" si="7"/>
        <v>662.69795218560705</v>
      </c>
    </row>
    <row r="50" spans="1:8" x14ac:dyDescent="0.2">
      <c r="A50">
        <v>50</v>
      </c>
      <c r="C50">
        <f t="shared" si="4"/>
        <v>467.92474525745183</v>
      </c>
      <c r="D50">
        <f t="shared" si="5"/>
        <v>263.27691445287957</v>
      </c>
      <c r="E50">
        <v>50</v>
      </c>
      <c r="G50">
        <f t="shared" si="6"/>
        <v>466.19676326853596</v>
      </c>
      <c r="H50">
        <f t="shared" si="7"/>
        <v>670.76128046997007</v>
      </c>
    </row>
    <row r="51" spans="1:8" x14ac:dyDescent="0.2">
      <c r="A51">
        <v>51</v>
      </c>
      <c r="C51">
        <f t="shared" si="4"/>
        <v>475.54057602849525</v>
      </c>
      <c r="D51">
        <f t="shared" si="5"/>
        <v>270.51554096348389</v>
      </c>
      <c r="E51">
        <v>51</v>
      </c>
      <c r="G51">
        <f t="shared" si="6"/>
        <v>473.89899313902515</v>
      </c>
      <c r="H51">
        <f t="shared" si="7"/>
        <v>678.84134507430508</v>
      </c>
    </row>
    <row r="52" spans="1:8" x14ac:dyDescent="0.2">
      <c r="A52">
        <v>52</v>
      </c>
      <c r="C52">
        <f t="shared" si="4"/>
        <v>483.15640679953867</v>
      </c>
      <c r="D52">
        <f t="shared" si="5"/>
        <v>277.73791452356289</v>
      </c>
      <c r="E52">
        <v>52</v>
      </c>
      <c r="G52">
        <f t="shared" si="6"/>
        <v>481.60122300951429</v>
      </c>
      <c r="H52">
        <f t="shared" si="7"/>
        <v>686.93805361048715</v>
      </c>
    </row>
    <row r="53" spans="1:8" x14ac:dyDescent="0.2">
      <c r="A53">
        <v>53</v>
      </c>
      <c r="C53">
        <f t="shared" si="4"/>
        <v>490.77223757058209</v>
      </c>
      <c r="D53">
        <f t="shared" si="5"/>
        <v>284.94412833961542</v>
      </c>
      <c r="E53">
        <v>53</v>
      </c>
      <c r="G53">
        <f t="shared" si="6"/>
        <v>489.30345288000348</v>
      </c>
      <c r="H53">
        <f t="shared" si="7"/>
        <v>695.05131034471992</v>
      </c>
    </row>
    <row r="54" spans="1:8" x14ac:dyDescent="0.2">
      <c r="A54">
        <v>54</v>
      </c>
      <c r="C54">
        <f t="shared" si="4"/>
        <v>498.38806834162551</v>
      </c>
      <c r="D54">
        <f t="shared" si="5"/>
        <v>292.13427869065197</v>
      </c>
      <c r="E54">
        <v>54</v>
      </c>
      <c r="G54">
        <f t="shared" si="6"/>
        <v>497.00568275049267</v>
      </c>
      <c r="H54">
        <f t="shared" si="7"/>
        <v>703.18101630659532</v>
      </c>
    </row>
    <row r="55" spans="1:8" x14ac:dyDescent="0.2">
      <c r="A55">
        <v>55</v>
      </c>
      <c r="C55">
        <f t="shared" si="4"/>
        <v>506.00389911266893</v>
      </c>
      <c r="D55">
        <f t="shared" si="5"/>
        <v>299.30846482270931</v>
      </c>
      <c r="E55">
        <v>55</v>
      </c>
      <c r="G55">
        <f t="shared" si="6"/>
        <v>504.70791262098186</v>
      </c>
      <c r="H55">
        <f t="shared" si="7"/>
        <v>711.32706940030675</v>
      </c>
    </row>
    <row r="56" spans="1:8" x14ac:dyDescent="0.2">
      <c r="A56">
        <v>56</v>
      </c>
      <c r="C56">
        <f t="shared" si="4"/>
        <v>513.61972988371224</v>
      </c>
      <c r="D56">
        <f t="shared" si="5"/>
        <v>306.46678884165124</v>
      </c>
      <c r="E56">
        <v>56</v>
      </c>
      <c r="G56">
        <f t="shared" si="6"/>
        <v>512.41014249147099</v>
      </c>
      <c r="H56">
        <f t="shared" si="7"/>
        <v>719.48936451774898</v>
      </c>
    </row>
    <row r="57" spans="1:8" x14ac:dyDescent="0.2">
      <c r="A57">
        <v>57</v>
      </c>
      <c r="C57">
        <f t="shared" si="4"/>
        <v>521.23556065475566</v>
      </c>
      <c r="D57">
        <f t="shared" si="5"/>
        <v>313.60935560450218</v>
      </c>
      <c r="E57">
        <v>57</v>
      </c>
      <c r="G57">
        <f t="shared" si="6"/>
        <v>520.11237236196018</v>
      </c>
      <c r="H57">
        <f t="shared" si="7"/>
        <v>727.6677936532335</v>
      </c>
    </row>
    <row r="58" spans="1:8" x14ac:dyDescent="0.2">
      <c r="A58">
        <v>58</v>
      </c>
      <c r="C58">
        <f t="shared" si="4"/>
        <v>528.85139142579908</v>
      </c>
      <c r="D58">
        <f t="shared" si="5"/>
        <v>320.7362726095588</v>
      </c>
      <c r="E58">
        <v>58</v>
      </c>
      <c r="G58">
        <f t="shared" si="6"/>
        <v>527.81460223244937</v>
      </c>
      <c r="H58">
        <f t="shared" si="7"/>
        <v>735.86224601955792</v>
      </c>
    </row>
    <row r="59" spans="1:8" x14ac:dyDescent="0.2">
      <c r="A59">
        <v>59</v>
      </c>
      <c r="C59">
        <f t="shared" si="4"/>
        <v>536.4672221968425</v>
      </c>
      <c r="D59">
        <f t="shared" si="5"/>
        <v>327.84764988551933</v>
      </c>
      <c r="E59">
        <v>59</v>
      </c>
      <c r="G59">
        <f t="shared" si="6"/>
        <v>535.51683210293857</v>
      </c>
      <c r="H59">
        <f t="shared" si="7"/>
        <v>744.07260816516475</v>
      </c>
    </row>
    <row r="60" spans="1:8" x14ac:dyDescent="0.2">
      <c r="A60">
        <v>60</v>
      </c>
      <c r="C60">
        <f t="shared" si="4"/>
        <v>544.08305296788592</v>
      </c>
      <c r="D60">
        <f t="shared" si="5"/>
        <v>334.94359987986945</v>
      </c>
      <c r="E60">
        <v>60</v>
      </c>
      <c r="G60">
        <f t="shared" si="6"/>
        <v>543.21906197342776</v>
      </c>
      <c r="H60">
        <f t="shared" si="7"/>
        <v>752.29876409213534</v>
      </c>
    </row>
    <row r="61" spans="1:8" x14ac:dyDescent="0.2">
      <c r="A61">
        <v>61</v>
      </c>
      <c r="C61">
        <f t="shared" si="4"/>
        <v>551.69888373892923</v>
      </c>
      <c r="D61">
        <f t="shared" si="5"/>
        <v>342.02423734675438</v>
      </c>
      <c r="E61">
        <v>61</v>
      </c>
      <c r="G61">
        <f t="shared" si="6"/>
        <v>550.92129184391695</v>
      </c>
      <c r="H61">
        <f t="shared" si="7"/>
        <v>760.54059537476473</v>
      </c>
    </row>
    <row r="62" spans="1:8" x14ac:dyDescent="0.2">
      <c r="A62">
        <v>62</v>
      </c>
      <c r="C62">
        <f t="shared" si="4"/>
        <v>559.31471450997265</v>
      </c>
      <c r="D62">
        <f t="shared" si="5"/>
        <v>349.08967923456566</v>
      </c>
      <c r="E62">
        <v>62</v>
      </c>
      <c r="G62">
        <f t="shared" si="6"/>
        <v>558.62352171440614</v>
      </c>
      <c r="H62">
        <f t="shared" si="7"/>
        <v>768.79798127847437</v>
      </c>
    </row>
    <row r="63" spans="1:8" x14ac:dyDescent="0.2">
      <c r="A63">
        <v>63</v>
      </c>
      <c r="C63">
        <f t="shared" si="4"/>
        <v>566.93054528101607</v>
      </c>
      <c r="D63">
        <f t="shared" si="5"/>
        <v>356.14004457345959</v>
      </c>
      <c r="E63">
        <v>63</v>
      </c>
      <c r="G63">
        <f t="shared" si="6"/>
        <v>566.32575158489522</v>
      </c>
      <c r="H63">
        <f t="shared" si="7"/>
        <v>777.07079887882037</v>
      </c>
    </row>
    <row r="64" spans="1:8" x14ac:dyDescent="0.2">
      <c r="A64">
        <v>64</v>
      </c>
      <c r="C64">
        <f t="shared" si="4"/>
        <v>574.54637605205949</v>
      </c>
      <c r="D64">
        <f t="shared" si="5"/>
        <v>363.1754543630243</v>
      </c>
      <c r="E64">
        <v>64</v>
      </c>
      <c r="G64">
        <f t="shared" si="6"/>
        <v>574.02798145538441</v>
      </c>
      <c r="H64">
        <f t="shared" si="7"/>
        <v>785.35892318037065</v>
      </c>
    </row>
    <row r="65" spans="1:8" x14ac:dyDescent="0.2">
      <c r="A65">
        <v>65</v>
      </c>
      <c r="C65">
        <f t="shared" ref="C65:C70" si="8">94.7490374763253+(A65-1)*7.6158307710434</f>
        <v>582.16220682310291</v>
      </c>
      <c r="D65">
        <f t="shared" ref="D65:D70" si="9">0+1*C65-199.690260970821*(1.00917431192661+(C65-302.680368181754)^2/664459.209285859)^0.5</f>
        <v>370.19603146029704</v>
      </c>
      <c r="E65">
        <v>65</v>
      </c>
      <c r="G65">
        <f t="shared" ref="G65:G70" si="10">88.7874996145661+(E65-1)*7.70222987048918</f>
        <v>581.7302113258736</v>
      </c>
      <c r="H65">
        <f t="shared" ref="H65:H70" si="11">0+1*G65+199.690260970821*(1.00917431192661+(G65-302.680368181754)^2/664459.209285859)^0.5</f>
        <v>793.66222723522253</v>
      </c>
    </row>
    <row r="66" spans="1:8" x14ac:dyDescent="0.2">
      <c r="A66">
        <v>66</v>
      </c>
      <c r="C66">
        <f t="shared" si="8"/>
        <v>589.77803759414633</v>
      </c>
      <c r="D66">
        <f t="shared" si="9"/>
        <v>377.20190046833204</v>
      </c>
      <c r="E66">
        <v>66</v>
      </c>
      <c r="G66">
        <f t="shared" si="10"/>
        <v>589.43244119636279</v>
      </c>
      <c r="H66">
        <f t="shared" si="11"/>
        <v>801.98058226095009</v>
      </c>
    </row>
    <row r="67" spans="1:8" x14ac:dyDescent="0.2">
      <c r="A67">
        <v>67</v>
      </c>
      <c r="C67">
        <f t="shared" si="8"/>
        <v>597.39386836518963</v>
      </c>
      <c r="D67">
        <f t="shared" si="9"/>
        <v>384.19318762550756</v>
      </c>
      <c r="E67">
        <v>67</v>
      </c>
      <c r="G67">
        <f t="shared" si="10"/>
        <v>597.13467106685198</v>
      </c>
      <c r="H67">
        <f t="shared" si="11"/>
        <v>810.31385775777426</v>
      </c>
    </row>
    <row r="68" spans="1:8" x14ac:dyDescent="0.2">
      <c r="A68">
        <v>68</v>
      </c>
      <c r="C68">
        <f t="shared" si="8"/>
        <v>605.00969913623305</v>
      </c>
      <c r="D68">
        <f t="shared" si="9"/>
        <v>391.17002069575187</v>
      </c>
      <c r="E68">
        <v>68</v>
      </c>
      <c r="G68">
        <f t="shared" si="10"/>
        <v>604.83690093734117</v>
      </c>
      <c r="H68">
        <f t="shared" si="11"/>
        <v>818.66192162475909</v>
      </c>
    </row>
    <row r="69" spans="1:8" x14ac:dyDescent="0.2">
      <c r="A69">
        <v>69</v>
      </c>
      <c r="C69">
        <f t="shared" si="8"/>
        <v>612.62552990727647</v>
      </c>
      <c r="D69">
        <f t="shared" si="9"/>
        <v>398.13252885986105</v>
      </c>
      <c r="E69">
        <v>69</v>
      </c>
      <c r="G69">
        <f t="shared" si="10"/>
        <v>612.53913080783036</v>
      </c>
      <c r="H69">
        <f t="shared" si="11"/>
        <v>827.02464027484871</v>
      </c>
    </row>
    <row r="70" spans="1:8" x14ac:dyDescent="0.2">
      <c r="A70">
        <v>70</v>
      </c>
      <c r="C70">
        <f t="shared" si="8"/>
        <v>620.24136067831989</v>
      </c>
      <c r="D70">
        <f t="shared" si="9"/>
        <v>405.08084260806982</v>
      </c>
      <c r="E70">
        <v>70</v>
      </c>
      <c r="G70">
        <f t="shared" si="10"/>
        <v>620.24136067831955</v>
      </c>
      <c r="H70">
        <f t="shared" si="11"/>
        <v>835.40187874856963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9162-0B94-0E4A-987D-AD6A30842DC2}">
  <sheetPr codeName="XLSTAT_20231112_151910_1_HID"/>
  <dimension ref="A1:H70"/>
  <sheetViews>
    <sheetView workbookViewId="0">
      <selection activeCell="E1" sqref="E1"/>
    </sheetView>
  </sheetViews>
  <sheetFormatPr baseColWidth="10" defaultRowHeight="15" x14ac:dyDescent="0.2"/>
  <sheetData>
    <row r="1" spans="1:8" x14ac:dyDescent="0.2">
      <c r="A1">
        <v>1</v>
      </c>
      <c r="C1">
        <f t="shared" ref="C1:C32" si="0">94.7490374763253+(A1-1)*7.6158307710434</f>
        <v>94.749037476325299</v>
      </c>
      <c r="D1">
        <f t="shared" ref="D1:D32" si="1">0+1*C1-199.690260970821*(1.00917431192661+(C1-302.680368181754)^2/664459.209285859)^0.5</f>
        <v>-112.22131311169167</v>
      </c>
      <c r="E1">
        <v>1</v>
      </c>
      <c r="G1">
        <f t="shared" ref="G1:G32" si="2">88.7874996145661+(E1-1)*7.70222987048918</f>
        <v>88.787499614566102</v>
      </c>
      <c r="H1">
        <f t="shared" ref="H1:H32" si="3">0+1*G1+199.690260970821*(1.00917431192661+(G1-302.680368181754)^2/664459.209285859)^0.5</f>
        <v>296.12211323970388</v>
      </c>
    </row>
    <row r="2" spans="1:8" x14ac:dyDescent="0.2">
      <c r="A2">
        <v>2</v>
      </c>
      <c r="C2">
        <f t="shared" si="0"/>
        <v>102.3648682473687</v>
      </c>
      <c r="D2">
        <f t="shared" si="1"/>
        <v>-104.15422828215235</v>
      </c>
      <c r="E2">
        <v>2</v>
      </c>
      <c r="G2">
        <f t="shared" si="2"/>
        <v>96.489729485055278</v>
      </c>
      <c r="H2">
        <f t="shared" si="3"/>
        <v>303.35554375257516</v>
      </c>
    </row>
    <row r="3" spans="1:8" x14ac:dyDescent="0.2">
      <c r="A3">
        <v>3</v>
      </c>
      <c r="C3">
        <f t="shared" si="0"/>
        <v>109.9806990184121</v>
      </c>
      <c r="D3">
        <f t="shared" si="1"/>
        <v>-96.10304622935432</v>
      </c>
      <c r="E3">
        <v>3</v>
      </c>
      <c r="G3">
        <f t="shared" si="2"/>
        <v>104.19195935554447</v>
      </c>
      <c r="H3">
        <f t="shared" si="3"/>
        <v>310.60515826400353</v>
      </c>
    </row>
    <row r="4" spans="1:8" x14ac:dyDescent="0.2">
      <c r="A4">
        <v>4</v>
      </c>
      <c r="C4">
        <f t="shared" si="0"/>
        <v>117.5965297894555</v>
      </c>
      <c r="D4">
        <f t="shared" si="1"/>
        <v>-88.067867942520934</v>
      </c>
      <c r="E4">
        <v>4</v>
      </c>
      <c r="G4">
        <f t="shared" si="2"/>
        <v>111.89418922603365</v>
      </c>
      <c r="H4">
        <f t="shared" si="3"/>
        <v>317.87106346259043</v>
      </c>
    </row>
    <row r="5" spans="1:8" x14ac:dyDescent="0.2">
      <c r="A5">
        <v>5</v>
      </c>
      <c r="C5">
        <f t="shared" si="0"/>
        <v>125.21236056049889</v>
      </c>
      <c r="D5">
        <f t="shared" si="1"/>
        <v>-80.048791508519201</v>
      </c>
      <c r="E5">
        <v>5</v>
      </c>
      <c r="G5">
        <f t="shared" si="2"/>
        <v>119.59641909652282</v>
      </c>
      <c r="H5">
        <f t="shared" si="3"/>
        <v>325.15336308645897</v>
      </c>
    </row>
    <row r="6" spans="1:8" x14ac:dyDescent="0.2">
      <c r="A6">
        <v>6</v>
      </c>
      <c r="C6">
        <f t="shared" si="0"/>
        <v>132.82819133154231</v>
      </c>
      <c r="D6">
        <f t="shared" si="1"/>
        <v>-72.045912005307457</v>
      </c>
      <c r="E6">
        <v>6</v>
      </c>
      <c r="G6">
        <f t="shared" si="2"/>
        <v>127.298648967012</v>
      </c>
      <c r="H6">
        <f t="shared" si="3"/>
        <v>332.45215780924792</v>
      </c>
    </row>
    <row r="7" spans="1:8" x14ac:dyDescent="0.2">
      <c r="A7">
        <v>7</v>
      </c>
      <c r="C7">
        <f t="shared" si="0"/>
        <v>140.44402210258571</v>
      </c>
      <c r="D7">
        <f t="shared" si="1"/>
        <v>-64.059321397195447</v>
      </c>
      <c r="E7">
        <v>7</v>
      </c>
      <c r="G7">
        <f t="shared" si="2"/>
        <v>135.00087883750118</v>
      </c>
      <c r="H7">
        <f t="shared" si="3"/>
        <v>339.76754512784544</v>
      </c>
    </row>
    <row r="8" spans="1:8" x14ac:dyDescent="0.2">
      <c r="A8">
        <v>8</v>
      </c>
      <c r="C8">
        <f t="shared" si="0"/>
        <v>148.0598528736291</v>
      </c>
      <c r="D8">
        <f t="shared" si="1"/>
        <v>-56.089108432164551</v>
      </c>
      <c r="E8">
        <v>8</v>
      </c>
      <c r="G8">
        <f t="shared" si="2"/>
        <v>142.70310870799037</v>
      </c>
      <c r="H8">
        <f t="shared" si="3"/>
        <v>347.09961925213156</v>
      </c>
    </row>
    <row r="9" spans="1:8" x14ac:dyDescent="0.2">
      <c r="A9">
        <v>9</v>
      </c>
      <c r="C9">
        <f t="shared" si="0"/>
        <v>155.67568364467249</v>
      </c>
      <c r="D9">
        <f t="shared" si="1"/>
        <v>-48.135358541498135</v>
      </c>
      <c r="E9">
        <v>9</v>
      </c>
      <c r="G9">
        <f t="shared" si="2"/>
        <v>150.40533857847953</v>
      </c>
      <c r="H9">
        <f t="shared" si="3"/>
        <v>354.44847099699894</v>
      </c>
    </row>
    <row r="10" spans="1:8" x14ac:dyDescent="0.2">
      <c r="A10">
        <v>10</v>
      </c>
      <c r="C10">
        <f t="shared" si="0"/>
        <v>163.29151441571588</v>
      </c>
      <c r="D10">
        <f t="shared" si="1"/>
        <v>-40.19815374197043</v>
      </c>
      <c r="E10">
        <v>10</v>
      </c>
      <c r="G10">
        <f t="shared" si="2"/>
        <v>158.10756844896872</v>
      </c>
      <c r="H10">
        <f t="shared" si="3"/>
        <v>361.81418767692077</v>
      </c>
    </row>
    <row r="11" spans="1:8" x14ac:dyDescent="0.2">
      <c r="A11">
        <v>11</v>
      </c>
      <c r="C11">
        <f t="shared" si="0"/>
        <v>170.9073451867593</v>
      </c>
      <c r="D11">
        <f t="shared" si="1"/>
        <v>-32.277572540839827</v>
      </c>
      <c r="E11">
        <v>11</v>
      </c>
      <c r="G11">
        <f t="shared" si="2"/>
        <v>165.80979831945791</v>
      </c>
      <c r="H11">
        <f t="shared" si="3"/>
        <v>369.19685300333504</v>
      </c>
    </row>
    <row r="12" spans="1:8" x14ac:dyDescent="0.2">
      <c r="A12">
        <v>12</v>
      </c>
      <c r="C12">
        <f t="shared" si="0"/>
        <v>178.52317595780269</v>
      </c>
      <c r="D12">
        <f t="shared" si="1"/>
        <v>-24.373689843891754</v>
      </c>
      <c r="E12">
        <v>12</v>
      </c>
      <c r="G12">
        <f t="shared" si="2"/>
        <v>173.5120281899471</v>
      </c>
      <c r="H12">
        <f t="shared" si="3"/>
        <v>376.59654698511088</v>
      </c>
    </row>
    <row r="13" spans="1:8" x14ac:dyDescent="0.2">
      <c r="A13">
        <v>13</v>
      </c>
      <c r="C13">
        <f t="shared" si="0"/>
        <v>186.13900672884608</v>
      </c>
      <c r="D13">
        <f t="shared" si="1"/>
        <v>-16.486576866770122</v>
      </c>
      <c r="E13">
        <v>13</v>
      </c>
      <c r="G13">
        <f t="shared" si="2"/>
        <v>181.21425806043626</v>
      </c>
      <c r="H13">
        <f t="shared" si="3"/>
        <v>384.01334583235939</v>
      </c>
    </row>
    <row r="14" spans="1:8" x14ac:dyDescent="0.2">
      <c r="A14">
        <v>14</v>
      </c>
      <c r="C14">
        <f t="shared" si="0"/>
        <v>193.7548374998895</v>
      </c>
      <c r="D14">
        <f t="shared" si="1"/>
        <v>-8.6163010498329129</v>
      </c>
      <c r="E14">
        <v>14</v>
      </c>
      <c r="G14">
        <f t="shared" si="2"/>
        <v>188.91648793092543</v>
      </c>
      <c r="H14">
        <f t="shared" si="3"/>
        <v>391.44732186384874</v>
      </c>
    </row>
    <row r="15" spans="1:8" x14ac:dyDescent="0.2">
      <c r="A15">
        <v>15</v>
      </c>
      <c r="C15">
        <f t="shared" si="0"/>
        <v>201.3706682709329</v>
      </c>
      <c r="D15">
        <f t="shared" si="1"/>
        <v>-0.76292597676143714</v>
      </c>
      <c r="E15">
        <v>15</v>
      </c>
      <c r="G15">
        <f t="shared" si="2"/>
        <v>196.61871780141462</v>
      </c>
      <c r="H15">
        <f t="shared" si="3"/>
        <v>398.89854341827322</v>
      </c>
    </row>
    <row r="16" spans="1:8" x14ac:dyDescent="0.2">
      <c r="A16">
        <v>16</v>
      </c>
      <c r="C16">
        <f t="shared" si="0"/>
        <v>208.98649904197629</v>
      </c>
      <c r="D16">
        <f t="shared" si="1"/>
        <v>7.0734887028559115</v>
      </c>
      <c r="E16">
        <v>16</v>
      </c>
      <c r="G16">
        <f t="shared" si="2"/>
        <v>204.32094767190381</v>
      </c>
      <c r="H16">
        <f t="shared" si="3"/>
        <v>406.36707476962442</v>
      </c>
    </row>
    <row r="17" spans="1:8" x14ac:dyDescent="0.2">
      <c r="A17">
        <v>17</v>
      </c>
      <c r="C17">
        <f t="shared" si="0"/>
        <v>216.60232981301971</v>
      </c>
      <c r="D17">
        <f t="shared" si="1"/>
        <v>14.892887346749347</v>
      </c>
      <c r="E17">
        <v>17</v>
      </c>
      <c r="G17">
        <f t="shared" si="2"/>
        <v>212.023177542393</v>
      </c>
      <c r="H17">
        <f t="shared" si="3"/>
        <v>413.85297604690038</v>
      </c>
    </row>
    <row r="18" spans="1:8" x14ac:dyDescent="0.2">
      <c r="A18">
        <v>18</v>
      </c>
      <c r="C18">
        <f t="shared" si="0"/>
        <v>224.2181605840631</v>
      </c>
      <c r="D18">
        <f t="shared" si="1"/>
        <v>22.69521838880047</v>
      </c>
      <c r="E18">
        <v>18</v>
      </c>
      <c r="G18">
        <f t="shared" si="2"/>
        <v>219.72540741288219</v>
      </c>
      <c r="H18">
        <f t="shared" si="3"/>
        <v>421.35630315838046</v>
      </c>
    </row>
    <row r="19" spans="1:8" x14ac:dyDescent="0.2">
      <c r="A19">
        <v>19</v>
      </c>
      <c r="C19">
        <f t="shared" si="0"/>
        <v>231.83399135510649</v>
      </c>
      <c r="D19">
        <f t="shared" si="1"/>
        <v>30.480434403285159</v>
      </c>
      <c r="E19">
        <v>19</v>
      </c>
      <c r="G19">
        <f t="shared" si="2"/>
        <v>227.42763728337133</v>
      </c>
      <c r="H19">
        <f t="shared" si="3"/>
        <v>428.87710772068499</v>
      </c>
    </row>
    <row r="20" spans="1:8" x14ac:dyDescent="0.2">
      <c r="A20">
        <v>20</v>
      </c>
      <c r="C20">
        <f t="shared" si="0"/>
        <v>239.44982212614988</v>
      </c>
      <c r="D20">
        <f t="shared" si="1"/>
        <v>38.24849216434464</v>
      </c>
      <c r="E20">
        <v>20</v>
      </c>
      <c r="G20">
        <f t="shared" si="2"/>
        <v>235.12986715386052</v>
      </c>
      <c r="H20">
        <f t="shared" si="3"/>
        <v>436.41543699282454</v>
      </c>
    </row>
    <row r="21" spans="1:8" x14ac:dyDescent="0.2">
      <c r="A21">
        <v>21</v>
      </c>
      <c r="C21">
        <f t="shared" si="0"/>
        <v>247.0656528971933</v>
      </c>
      <c r="D21">
        <f t="shared" si="1"/>
        <v>45.999352700512503</v>
      </c>
      <c r="E21">
        <v>21</v>
      </c>
      <c r="G21">
        <f t="shared" si="2"/>
        <v>242.83209702434971</v>
      </c>
      <c r="H21">
        <f t="shared" si="3"/>
        <v>443.97133381543176</v>
      </c>
    </row>
    <row r="22" spans="1:8" x14ac:dyDescent="0.2">
      <c r="A22">
        <v>22</v>
      </c>
      <c r="C22">
        <f t="shared" si="0"/>
        <v>254.68148366823669</v>
      </c>
      <c r="D22">
        <f t="shared" si="1"/>
        <v>53.732981344138892</v>
      </c>
      <c r="E22">
        <v>22</v>
      </c>
      <c r="G22">
        <f t="shared" si="2"/>
        <v>250.5343268948389</v>
      </c>
      <c r="H22">
        <f t="shared" si="3"/>
        <v>451.54483655535807</v>
      </c>
    </row>
    <row r="23" spans="1:8" x14ac:dyDescent="0.2">
      <c r="A23">
        <v>23</v>
      </c>
      <c r="C23">
        <f t="shared" si="0"/>
        <v>262.29731443928006</v>
      </c>
      <c r="D23">
        <f t="shared" si="1"/>
        <v>61.449347775567503</v>
      </c>
      <c r="E23">
        <v>23</v>
      </c>
      <c r="G23">
        <f t="shared" si="2"/>
        <v>258.23655676532809</v>
      </c>
      <c r="H23">
        <f t="shared" si="3"/>
        <v>459.13597905579803</v>
      </c>
    </row>
    <row r="24" spans="1:8" x14ac:dyDescent="0.2">
      <c r="A24">
        <v>24</v>
      </c>
      <c r="C24">
        <f t="shared" si="0"/>
        <v>269.91314521032348</v>
      </c>
      <c r="D24">
        <f t="shared" si="1"/>
        <v>69.148426061935055</v>
      </c>
      <c r="E24">
        <v>24</v>
      </c>
      <c r="G24">
        <f t="shared" si="2"/>
        <v>265.93878663581722</v>
      </c>
      <c r="H24">
        <f t="shared" si="3"/>
        <v>466.74479059209261</v>
      </c>
    </row>
    <row r="25" spans="1:8" x14ac:dyDescent="0.2">
      <c r="A25">
        <v>25</v>
      </c>
      <c r="C25">
        <f t="shared" si="0"/>
        <v>277.5289759813669</v>
      </c>
      <c r="D25">
        <f t="shared" si="1"/>
        <v>76.830194690477043</v>
      </c>
      <c r="E25">
        <v>25</v>
      </c>
      <c r="G25">
        <f t="shared" si="2"/>
        <v>273.64101650630641</v>
      </c>
      <c r="H25">
        <f t="shared" si="3"/>
        <v>474.37129583334513</v>
      </c>
    </row>
    <row r="26" spans="1:8" x14ac:dyDescent="0.2">
      <c r="A26">
        <v>26</v>
      </c>
      <c r="C26">
        <f t="shared" si="0"/>
        <v>285.14480675241032</v>
      </c>
      <c r="D26">
        <f t="shared" si="1"/>
        <v>84.494636596242088</v>
      </c>
      <c r="E26">
        <v>26</v>
      </c>
      <c r="G26">
        <f t="shared" si="2"/>
        <v>281.34324637679561</v>
      </c>
      <c r="H26">
        <f t="shared" si="3"/>
        <v>482.01551480996613</v>
      </c>
    </row>
    <row r="27" spans="1:8" x14ac:dyDescent="0.2">
      <c r="A27">
        <v>27</v>
      </c>
      <c r="C27">
        <f t="shared" si="0"/>
        <v>292.76063752345368</v>
      </c>
      <c r="D27">
        <f t="shared" si="1"/>
        <v>92.141739184130358</v>
      </c>
      <c r="E27">
        <v>27</v>
      </c>
      <c r="G27">
        <f t="shared" si="2"/>
        <v>289.0454762472848</v>
      </c>
      <c r="H27">
        <f t="shared" si="3"/>
        <v>489.67746288724743</v>
      </c>
    </row>
    <row r="28" spans="1:8" x14ac:dyDescent="0.2">
      <c r="A28">
        <v>28</v>
      </c>
      <c r="C28">
        <f t="shared" si="0"/>
        <v>300.3764682944971</v>
      </c>
      <c r="D28">
        <f t="shared" si="1"/>
        <v>99.771494345190774</v>
      </c>
      <c r="E28">
        <v>28</v>
      </c>
      <c r="G28">
        <f t="shared" si="2"/>
        <v>296.74770611777399</v>
      </c>
      <c r="H28">
        <f t="shared" si="3"/>
        <v>497.35715074504469</v>
      </c>
    </row>
    <row r="29" spans="1:8" x14ac:dyDescent="0.2">
      <c r="A29">
        <v>29</v>
      </c>
      <c r="C29">
        <f t="shared" si="0"/>
        <v>307.99229906554046</v>
      </c>
      <c r="D29">
        <f t="shared" si="1"/>
        <v>107.38389846712664</v>
      </c>
      <c r="E29">
        <v>29</v>
      </c>
      <c r="G29">
        <f t="shared" si="2"/>
        <v>304.44993598826318</v>
      </c>
      <c r="H29">
        <f t="shared" si="3"/>
        <v>505.05458436363369</v>
      </c>
    </row>
    <row r="30" spans="1:8" x14ac:dyDescent="0.2">
      <c r="A30">
        <v>30</v>
      </c>
      <c r="C30">
        <f t="shared" si="0"/>
        <v>315.60812983658388</v>
      </c>
      <c r="D30">
        <f t="shared" si="1"/>
        <v>114.9789524389802</v>
      </c>
      <c r="E30">
        <v>30</v>
      </c>
      <c r="G30">
        <f t="shared" si="2"/>
        <v>312.15216585875231</v>
      </c>
      <c r="H30">
        <f t="shared" si="3"/>
        <v>512.7697650157811</v>
      </c>
    </row>
    <row r="31" spans="1:8" x14ac:dyDescent="0.2">
      <c r="A31">
        <v>31</v>
      </c>
      <c r="C31">
        <f t="shared" si="0"/>
        <v>323.2239606076273</v>
      </c>
      <c r="D31">
        <f t="shared" si="1"/>
        <v>122.55666164997885</v>
      </c>
      <c r="E31">
        <v>31</v>
      </c>
      <c r="G31">
        <f t="shared" si="2"/>
        <v>319.8543957292415</v>
      </c>
      <c r="H31">
        <f t="shared" si="3"/>
        <v>520.50268926505692</v>
      </c>
    </row>
    <row r="32" spans="1:8" x14ac:dyDescent="0.2">
      <c r="A32">
        <v>32</v>
      </c>
      <c r="C32">
        <f t="shared" si="0"/>
        <v>330.83979137867072</v>
      </c>
      <c r="D32">
        <f t="shared" si="1"/>
        <v>130.11703598254968</v>
      </c>
      <c r="E32">
        <v>32</v>
      </c>
      <c r="G32">
        <f t="shared" si="2"/>
        <v>327.55662559973069</v>
      </c>
      <c r="H32">
        <f t="shared" si="3"/>
        <v>528.25334897039113</v>
      </c>
    </row>
    <row r="33" spans="1:8" x14ac:dyDescent="0.2">
      <c r="A33">
        <v>33</v>
      </c>
      <c r="C33">
        <f t="shared" ref="C33:C64" si="4">94.7490374763253+(A33-1)*7.6158307710434</f>
        <v>338.45562214971409</v>
      </c>
      <c r="D33">
        <f t="shared" ref="D33:D64" si="5">0+1*C33-199.690260970821*(1.00917431192661+(C33-302.680368181754)^2/664459.209285859)^0.5</f>
        <v>137.66008979952093</v>
      </c>
      <c r="E33">
        <v>33</v>
      </c>
      <c r="G33">
        <f t="shared" ref="G33:G64" si="6">88.7874996145661+(E33-1)*7.70222987048918</f>
        <v>335.25885547021988</v>
      </c>
      <c r="H33">
        <f t="shared" ref="H33:H64" si="7">0+1*G33+199.690260970821*(1.00917431192661+(G33-302.680368181754)^2/664459.209285859)^0.5</f>
        <v>536.02173129686321</v>
      </c>
    </row>
    <row r="34" spans="1:8" x14ac:dyDescent="0.2">
      <c r="A34">
        <v>34</v>
      </c>
      <c r="C34">
        <f t="shared" si="4"/>
        <v>346.07145292075745</v>
      </c>
      <c r="D34">
        <f t="shared" si="5"/>
        <v>145.18584192555059</v>
      </c>
      <c r="E34">
        <v>34</v>
      </c>
      <c r="G34">
        <f t="shared" si="6"/>
        <v>342.96108534070908</v>
      </c>
      <c r="H34">
        <f t="shared" si="7"/>
        <v>543.8078187326895</v>
      </c>
    </row>
    <row r="35" spans="1:8" x14ac:dyDescent="0.2">
      <c r="A35">
        <v>35</v>
      </c>
      <c r="C35">
        <f t="shared" si="4"/>
        <v>353.68728369180087</v>
      </c>
      <c r="D35">
        <f t="shared" si="5"/>
        <v>152.69431562283748</v>
      </c>
      <c r="E35">
        <v>35</v>
      </c>
      <c r="G35">
        <f t="shared" si="6"/>
        <v>350.66331521119827</v>
      </c>
      <c r="H35">
        <f t="shared" si="7"/>
        <v>551.61158911235543</v>
      </c>
    </row>
    <row r="36" spans="1:8" x14ac:dyDescent="0.2">
      <c r="A36">
        <v>36</v>
      </c>
      <c r="C36">
        <f t="shared" si="4"/>
        <v>361.30311446284429</v>
      </c>
      <c r="D36">
        <f t="shared" si="5"/>
        <v>160.18553856118731</v>
      </c>
      <c r="E36">
        <v>36</v>
      </c>
      <c r="G36">
        <f t="shared" si="6"/>
        <v>358.3655450816874</v>
      </c>
      <c r="H36">
        <f t="shared" si="7"/>
        <v>559.43301564582384</v>
      </c>
    </row>
    <row r="37" spans="1:8" x14ac:dyDescent="0.2">
      <c r="A37">
        <v>37</v>
      </c>
      <c r="C37">
        <f t="shared" si="4"/>
        <v>368.91894523388771</v>
      </c>
      <c r="D37">
        <f t="shared" si="5"/>
        <v>167.65954278252443</v>
      </c>
      <c r="E37">
        <v>37</v>
      </c>
      <c r="G37">
        <f t="shared" si="6"/>
        <v>366.06777495217659</v>
      </c>
      <c r="H37">
        <f t="shared" si="7"/>
        <v>567.27206695372774</v>
      </c>
    </row>
    <row r="38" spans="1:8" x14ac:dyDescent="0.2">
      <c r="A38">
        <v>38</v>
      </c>
      <c r="C38">
        <f t="shared" si="4"/>
        <v>376.53477600493113</v>
      </c>
      <c r="D38">
        <f t="shared" si="5"/>
        <v>175.11636465995363</v>
      </c>
      <c r="E38">
        <v>38</v>
      </c>
      <c r="G38">
        <f t="shared" si="6"/>
        <v>373.77000482266578</v>
      </c>
      <c r="H38">
        <f t="shared" si="7"/>
        <v>575.12870710844049</v>
      </c>
    </row>
    <row r="39" spans="1:8" x14ac:dyDescent="0.2">
      <c r="A39">
        <v>39</v>
      </c>
      <c r="C39">
        <f t="shared" si="4"/>
        <v>384.15060677597444</v>
      </c>
      <c r="D39">
        <f t="shared" si="5"/>
        <v>182.55604485149453</v>
      </c>
      <c r="E39">
        <v>39</v>
      </c>
      <c r="G39">
        <f t="shared" si="6"/>
        <v>381.47223469315497</v>
      </c>
      <c r="H39">
        <f t="shared" si="7"/>
        <v>583.00289568089966</v>
      </c>
    </row>
    <row r="40" spans="1:8" x14ac:dyDescent="0.2">
      <c r="A40">
        <v>40</v>
      </c>
      <c r="C40">
        <f t="shared" si="4"/>
        <v>391.76643754701786</v>
      </c>
      <c r="D40">
        <f t="shared" si="5"/>
        <v>189.97862824862389</v>
      </c>
      <c r="E40">
        <v>40</v>
      </c>
      <c r="G40">
        <f t="shared" si="6"/>
        <v>389.17446456364416</v>
      </c>
      <c r="H40">
        <f t="shared" si="7"/>
        <v>590.89458779304198</v>
      </c>
    </row>
    <row r="41" spans="1:8" x14ac:dyDescent="0.2">
      <c r="A41">
        <v>41</v>
      </c>
      <c r="C41">
        <f t="shared" si="4"/>
        <v>399.38226831806128</v>
      </c>
      <c r="D41">
        <f t="shared" si="5"/>
        <v>197.3841639197756</v>
      </c>
      <c r="E41">
        <v>41</v>
      </c>
      <c r="G41">
        <f t="shared" si="6"/>
        <v>396.8766944341333</v>
      </c>
      <c r="H41">
        <f t="shared" si="7"/>
        <v>598.80373417569399</v>
      </c>
    </row>
    <row r="42" spans="1:8" x14ac:dyDescent="0.2">
      <c r="A42">
        <v>42</v>
      </c>
      <c r="C42">
        <f t="shared" si="4"/>
        <v>406.9980990891047</v>
      </c>
      <c r="D42">
        <f t="shared" si="5"/>
        <v>204.77270504896421</v>
      </c>
      <c r="E42">
        <v>42</v>
      </c>
      <c r="G42">
        <f t="shared" si="6"/>
        <v>404.57892430462249</v>
      </c>
      <c r="H42">
        <f t="shared" si="7"/>
        <v>606.73028123174379</v>
      </c>
    </row>
    <row r="43" spans="1:8" x14ac:dyDescent="0.2">
      <c r="A43">
        <v>43</v>
      </c>
      <c r="C43">
        <f t="shared" si="4"/>
        <v>414.61392986014812</v>
      </c>
      <c r="D43">
        <f t="shared" si="5"/>
        <v>212.14430886970638</v>
      </c>
      <c r="E43">
        <v>43</v>
      </c>
      <c r="G43">
        <f t="shared" si="6"/>
        <v>412.28115417511168</v>
      </c>
      <c r="H43">
        <f t="shared" si="7"/>
        <v>614.67417110440977</v>
      </c>
    </row>
    <row r="44" spans="1:8" x14ac:dyDescent="0.2">
      <c r="A44">
        <v>44</v>
      </c>
      <c r="C44">
        <f t="shared" si="4"/>
        <v>422.22976063119154</v>
      </c>
      <c r="D44">
        <f t="shared" si="5"/>
        <v>219.49903659442933</v>
      </c>
      <c r="E44">
        <v>44</v>
      </c>
      <c r="G44">
        <f t="shared" si="6"/>
        <v>419.98338404560087</v>
      </c>
      <c r="H44">
        <f t="shared" si="7"/>
        <v>622.63534175040593</v>
      </c>
    </row>
    <row r="45" spans="1:8" x14ac:dyDescent="0.2">
      <c r="A45">
        <v>45</v>
      </c>
      <c r="C45">
        <f t="shared" si="4"/>
        <v>429.84559140223485</v>
      </c>
      <c r="D45">
        <f t="shared" si="5"/>
        <v>226.83695333956479</v>
      </c>
      <c r="E45">
        <v>45</v>
      </c>
      <c r="G45">
        <f t="shared" si="6"/>
        <v>427.68561391609006</v>
      </c>
      <c r="H45">
        <f t="shared" si="7"/>
        <v>630.61372701779214</v>
      </c>
    </row>
    <row r="46" spans="1:8" x14ac:dyDescent="0.2">
      <c r="A46">
        <v>46</v>
      </c>
      <c r="C46">
        <f t="shared" si="4"/>
        <v>437.46142217327827</v>
      </c>
      <c r="D46">
        <f t="shared" si="5"/>
        <v>234.15812804653723</v>
      </c>
      <c r="E46">
        <v>46</v>
      </c>
      <c r="G46">
        <f t="shared" si="6"/>
        <v>435.38784378657925</v>
      </c>
      <c r="H46">
        <f t="shared" si="7"/>
        <v>638.60925672828819</v>
      </c>
    </row>
    <row r="47" spans="1:8" x14ac:dyDescent="0.2">
      <c r="A47">
        <v>47</v>
      </c>
      <c r="C47">
        <f t="shared" si="4"/>
        <v>445.07725294432169</v>
      </c>
      <c r="D47">
        <f t="shared" si="5"/>
        <v>241.46263339886309</v>
      </c>
      <c r="E47">
        <v>47</v>
      </c>
      <c r="G47">
        <f t="shared" si="6"/>
        <v>443.09007365706839</v>
      </c>
      <c r="H47">
        <f t="shared" si="7"/>
        <v>646.62185676381591</v>
      </c>
    </row>
    <row r="48" spans="1:8" x14ac:dyDescent="0.2">
      <c r="A48">
        <v>48</v>
      </c>
      <c r="C48">
        <f t="shared" si="4"/>
        <v>452.69308371536511</v>
      </c>
      <c r="D48">
        <f t="shared" si="5"/>
        <v>248.75054573558708</v>
      </c>
      <c r="E48">
        <v>48</v>
      </c>
      <c r="G48">
        <f t="shared" si="6"/>
        <v>450.79230352755758</v>
      </c>
      <c r="H48">
        <f t="shared" si="7"/>
        <v>654.65144915703331</v>
      </c>
    </row>
    <row r="49" spans="1:8" x14ac:dyDescent="0.2">
      <c r="A49">
        <v>49</v>
      </c>
      <c r="C49">
        <f t="shared" si="4"/>
        <v>460.30891448640853</v>
      </c>
      <c r="D49">
        <f t="shared" si="5"/>
        <v>256.02194496128641</v>
      </c>
      <c r="E49">
        <v>49</v>
      </c>
      <c r="G49">
        <f t="shared" si="6"/>
        <v>458.49453339804677</v>
      </c>
      <c r="H49">
        <f t="shared" si="7"/>
        <v>662.69795218560705</v>
      </c>
    </row>
    <row r="50" spans="1:8" x14ac:dyDescent="0.2">
      <c r="A50">
        <v>50</v>
      </c>
      <c r="C50">
        <f t="shared" si="4"/>
        <v>467.92474525745183</v>
      </c>
      <c r="D50">
        <f t="shared" si="5"/>
        <v>263.27691445287957</v>
      </c>
      <c r="E50">
        <v>50</v>
      </c>
      <c r="G50">
        <f t="shared" si="6"/>
        <v>466.19676326853596</v>
      </c>
      <c r="H50">
        <f t="shared" si="7"/>
        <v>670.76128046997007</v>
      </c>
    </row>
    <row r="51" spans="1:8" x14ac:dyDescent="0.2">
      <c r="A51">
        <v>51</v>
      </c>
      <c r="C51">
        <f t="shared" si="4"/>
        <v>475.54057602849525</v>
      </c>
      <c r="D51">
        <f t="shared" si="5"/>
        <v>270.51554096348389</v>
      </c>
      <c r="E51">
        <v>51</v>
      </c>
      <c r="G51">
        <f t="shared" si="6"/>
        <v>473.89899313902515</v>
      </c>
      <c r="H51">
        <f t="shared" si="7"/>
        <v>678.84134507430508</v>
      </c>
    </row>
    <row r="52" spans="1:8" x14ac:dyDescent="0.2">
      <c r="A52">
        <v>52</v>
      </c>
      <c r="C52">
        <f t="shared" si="4"/>
        <v>483.15640679953867</v>
      </c>
      <c r="D52">
        <f t="shared" si="5"/>
        <v>277.73791452356289</v>
      </c>
      <c r="E52">
        <v>52</v>
      </c>
      <c r="G52">
        <f t="shared" si="6"/>
        <v>481.60122300951429</v>
      </c>
      <c r="H52">
        <f t="shared" si="7"/>
        <v>686.93805361048715</v>
      </c>
    </row>
    <row r="53" spans="1:8" x14ac:dyDescent="0.2">
      <c r="A53">
        <v>53</v>
      </c>
      <c r="C53">
        <f t="shared" si="4"/>
        <v>490.77223757058209</v>
      </c>
      <c r="D53">
        <f t="shared" si="5"/>
        <v>284.94412833961542</v>
      </c>
      <c r="E53">
        <v>53</v>
      </c>
      <c r="G53">
        <f t="shared" si="6"/>
        <v>489.30345288000348</v>
      </c>
      <c r="H53">
        <f t="shared" si="7"/>
        <v>695.05131034471992</v>
      </c>
    </row>
    <row r="54" spans="1:8" x14ac:dyDescent="0.2">
      <c r="A54">
        <v>54</v>
      </c>
      <c r="C54">
        <f t="shared" si="4"/>
        <v>498.38806834162551</v>
      </c>
      <c r="D54">
        <f t="shared" si="5"/>
        <v>292.13427869065197</v>
      </c>
      <c r="E54">
        <v>54</v>
      </c>
      <c r="G54">
        <f t="shared" si="6"/>
        <v>497.00568275049267</v>
      </c>
      <c r="H54">
        <f t="shared" si="7"/>
        <v>703.18101630659532</v>
      </c>
    </row>
    <row r="55" spans="1:8" x14ac:dyDescent="0.2">
      <c r="A55">
        <v>55</v>
      </c>
      <c r="C55">
        <f t="shared" si="4"/>
        <v>506.00389911266893</v>
      </c>
      <c r="D55">
        <f t="shared" si="5"/>
        <v>299.30846482270931</v>
      </c>
      <c r="E55">
        <v>55</v>
      </c>
      <c r="G55">
        <f t="shared" si="6"/>
        <v>504.70791262098186</v>
      </c>
      <c r="H55">
        <f t="shared" si="7"/>
        <v>711.32706940030675</v>
      </c>
    </row>
    <row r="56" spans="1:8" x14ac:dyDescent="0.2">
      <c r="A56">
        <v>56</v>
      </c>
      <c r="C56">
        <f t="shared" si="4"/>
        <v>513.61972988371224</v>
      </c>
      <c r="D56">
        <f t="shared" si="5"/>
        <v>306.46678884165124</v>
      </c>
      <c r="E56">
        <v>56</v>
      </c>
      <c r="G56">
        <f t="shared" si="6"/>
        <v>512.41014249147099</v>
      </c>
      <c r="H56">
        <f t="shared" si="7"/>
        <v>719.48936451774898</v>
      </c>
    </row>
    <row r="57" spans="1:8" x14ac:dyDescent="0.2">
      <c r="A57">
        <v>57</v>
      </c>
      <c r="C57">
        <f t="shared" si="4"/>
        <v>521.23556065475566</v>
      </c>
      <c r="D57">
        <f t="shared" si="5"/>
        <v>313.60935560450218</v>
      </c>
      <c r="E57">
        <v>57</v>
      </c>
      <c r="G57">
        <f t="shared" si="6"/>
        <v>520.11237236196018</v>
      </c>
      <c r="H57">
        <f t="shared" si="7"/>
        <v>727.6677936532335</v>
      </c>
    </row>
    <row r="58" spans="1:8" x14ac:dyDescent="0.2">
      <c r="A58">
        <v>58</v>
      </c>
      <c r="C58">
        <f t="shared" si="4"/>
        <v>528.85139142579908</v>
      </c>
      <c r="D58">
        <f t="shared" si="5"/>
        <v>320.7362726095588</v>
      </c>
      <c r="E58">
        <v>58</v>
      </c>
      <c r="G58">
        <f t="shared" si="6"/>
        <v>527.81460223244937</v>
      </c>
      <c r="H58">
        <f t="shared" si="7"/>
        <v>735.86224601955792</v>
      </c>
    </row>
    <row r="59" spans="1:8" x14ac:dyDescent="0.2">
      <c r="A59">
        <v>59</v>
      </c>
      <c r="C59">
        <f t="shared" si="4"/>
        <v>536.4672221968425</v>
      </c>
      <c r="D59">
        <f t="shared" si="5"/>
        <v>327.84764988551933</v>
      </c>
      <c r="E59">
        <v>59</v>
      </c>
      <c r="G59">
        <f t="shared" si="6"/>
        <v>535.51683210293857</v>
      </c>
      <c r="H59">
        <f t="shared" si="7"/>
        <v>744.07260816516475</v>
      </c>
    </row>
    <row r="60" spans="1:8" x14ac:dyDescent="0.2">
      <c r="A60">
        <v>60</v>
      </c>
      <c r="C60">
        <f t="shared" si="4"/>
        <v>544.08305296788592</v>
      </c>
      <c r="D60">
        <f t="shared" si="5"/>
        <v>334.94359987986945</v>
      </c>
      <c r="E60">
        <v>60</v>
      </c>
      <c r="G60">
        <f t="shared" si="6"/>
        <v>543.21906197342776</v>
      </c>
      <c r="H60">
        <f t="shared" si="7"/>
        <v>752.29876409213534</v>
      </c>
    </row>
    <row r="61" spans="1:8" x14ac:dyDescent="0.2">
      <c r="A61">
        <v>61</v>
      </c>
      <c r="C61">
        <f t="shared" si="4"/>
        <v>551.69888373892923</v>
      </c>
      <c r="D61">
        <f t="shared" si="5"/>
        <v>342.02423734675438</v>
      </c>
      <c r="E61">
        <v>61</v>
      </c>
      <c r="G61">
        <f t="shared" si="6"/>
        <v>550.92129184391695</v>
      </c>
      <c r="H61">
        <f t="shared" si="7"/>
        <v>760.54059537476473</v>
      </c>
    </row>
    <row r="62" spans="1:8" x14ac:dyDescent="0.2">
      <c r="A62">
        <v>62</v>
      </c>
      <c r="C62">
        <f t="shared" si="4"/>
        <v>559.31471450997265</v>
      </c>
      <c r="D62">
        <f t="shared" si="5"/>
        <v>349.08967923456566</v>
      </c>
      <c r="E62">
        <v>62</v>
      </c>
      <c r="G62">
        <f t="shared" si="6"/>
        <v>558.62352171440614</v>
      </c>
      <c r="H62">
        <f t="shared" si="7"/>
        <v>768.79798127847437</v>
      </c>
    </row>
    <row r="63" spans="1:8" x14ac:dyDescent="0.2">
      <c r="A63">
        <v>63</v>
      </c>
      <c r="C63">
        <f t="shared" si="4"/>
        <v>566.93054528101607</v>
      </c>
      <c r="D63">
        <f t="shared" si="5"/>
        <v>356.14004457345959</v>
      </c>
      <c r="E63">
        <v>63</v>
      </c>
      <c r="G63">
        <f t="shared" si="6"/>
        <v>566.32575158489522</v>
      </c>
      <c r="H63">
        <f t="shared" si="7"/>
        <v>777.07079887882037</v>
      </c>
    </row>
    <row r="64" spans="1:8" x14ac:dyDescent="0.2">
      <c r="A64">
        <v>64</v>
      </c>
      <c r="C64">
        <f t="shared" si="4"/>
        <v>574.54637605205949</v>
      </c>
      <c r="D64">
        <f t="shared" si="5"/>
        <v>363.1754543630243</v>
      </c>
      <c r="E64">
        <v>64</v>
      </c>
      <c r="G64">
        <f t="shared" si="6"/>
        <v>574.02798145538441</v>
      </c>
      <c r="H64">
        <f t="shared" si="7"/>
        <v>785.35892318037065</v>
      </c>
    </row>
    <row r="65" spans="1:8" x14ac:dyDescent="0.2">
      <c r="A65">
        <v>65</v>
      </c>
      <c r="C65">
        <f t="shared" ref="C65:C70" si="8">94.7490374763253+(A65-1)*7.6158307710434</f>
        <v>582.16220682310291</v>
      </c>
      <c r="D65">
        <f t="shared" ref="D65:D70" si="9">0+1*C65-199.690260970821*(1.00917431192661+(C65-302.680368181754)^2/664459.209285859)^0.5</f>
        <v>370.19603146029704</v>
      </c>
      <c r="E65">
        <v>65</v>
      </c>
      <c r="G65">
        <f t="shared" ref="G65:G70" si="10">88.7874996145661+(E65-1)*7.70222987048918</f>
        <v>581.7302113258736</v>
      </c>
      <c r="H65">
        <f t="shared" ref="H65:H70" si="11">0+1*G65+199.690260970821*(1.00917431192661+(G65-302.680368181754)^2/664459.209285859)^0.5</f>
        <v>793.66222723522253</v>
      </c>
    </row>
    <row r="66" spans="1:8" x14ac:dyDescent="0.2">
      <c r="A66">
        <v>66</v>
      </c>
      <c r="C66">
        <f t="shared" si="8"/>
        <v>589.77803759414633</v>
      </c>
      <c r="D66">
        <f t="shared" si="9"/>
        <v>377.20190046833204</v>
      </c>
      <c r="E66">
        <v>66</v>
      </c>
      <c r="G66">
        <f t="shared" si="10"/>
        <v>589.43244119636279</v>
      </c>
      <c r="H66">
        <f t="shared" si="11"/>
        <v>801.98058226095009</v>
      </c>
    </row>
    <row r="67" spans="1:8" x14ac:dyDescent="0.2">
      <c r="A67">
        <v>67</v>
      </c>
      <c r="C67">
        <f t="shared" si="8"/>
        <v>597.39386836518963</v>
      </c>
      <c r="D67">
        <f t="shared" si="9"/>
        <v>384.19318762550756</v>
      </c>
      <c r="E67">
        <v>67</v>
      </c>
      <c r="G67">
        <f t="shared" si="10"/>
        <v>597.13467106685198</v>
      </c>
      <c r="H67">
        <f t="shared" si="11"/>
        <v>810.31385775777426</v>
      </c>
    </row>
    <row r="68" spans="1:8" x14ac:dyDescent="0.2">
      <c r="A68">
        <v>68</v>
      </c>
      <c r="C68">
        <f t="shared" si="8"/>
        <v>605.00969913623305</v>
      </c>
      <c r="D68">
        <f t="shared" si="9"/>
        <v>391.17002069575187</v>
      </c>
      <c r="E68">
        <v>68</v>
      </c>
      <c r="G68">
        <f t="shared" si="10"/>
        <v>604.83690093734117</v>
      </c>
      <c r="H68">
        <f t="shared" si="11"/>
        <v>818.66192162475909</v>
      </c>
    </row>
    <row r="69" spans="1:8" x14ac:dyDescent="0.2">
      <c r="A69">
        <v>69</v>
      </c>
      <c r="C69">
        <f t="shared" si="8"/>
        <v>612.62552990727647</v>
      </c>
      <c r="D69">
        <f t="shared" si="9"/>
        <v>398.13252885986105</v>
      </c>
      <c r="E69">
        <v>69</v>
      </c>
      <c r="G69">
        <f t="shared" si="10"/>
        <v>612.53913080783036</v>
      </c>
      <c r="H69">
        <f t="shared" si="11"/>
        <v>827.02464027484871</v>
      </c>
    </row>
    <row r="70" spans="1:8" x14ac:dyDescent="0.2">
      <c r="A70">
        <v>70</v>
      </c>
      <c r="C70">
        <f t="shared" si="8"/>
        <v>620.24136067831989</v>
      </c>
      <c r="D70">
        <f t="shared" si="9"/>
        <v>405.08084260806982</v>
      </c>
      <c r="E70">
        <v>70</v>
      </c>
      <c r="G70">
        <f t="shared" si="10"/>
        <v>620.24136067831955</v>
      </c>
      <c r="H70">
        <f t="shared" si="11"/>
        <v>835.40187874856963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workbookViewId="0">
      <selection activeCell="A2" sqref="A2:H111"/>
    </sheetView>
  </sheetViews>
  <sheetFormatPr baseColWidth="10" defaultColWidth="8.83203125" defaultRowHeight="15" x14ac:dyDescent="0.2"/>
  <cols>
    <col min="1" max="1" width="9.5" bestFit="1" customWidth="1"/>
  </cols>
  <sheetData>
    <row r="1" spans="1:7" x14ac:dyDescent="0.2">
      <c r="A1" s="1" t="s">
        <v>0</v>
      </c>
      <c r="B1" s="2" t="s">
        <v>1</v>
      </c>
      <c r="C1" s="2" t="s">
        <v>2</v>
      </c>
      <c r="D1" s="3" t="s">
        <v>3</v>
      </c>
      <c r="E1" s="3" t="s">
        <v>4</v>
      </c>
      <c r="F1" s="3" t="s">
        <v>5</v>
      </c>
      <c r="G1" s="3" t="s">
        <v>6</v>
      </c>
    </row>
    <row r="2" spans="1:7" x14ac:dyDescent="0.2">
      <c r="A2" s="4">
        <v>40302</v>
      </c>
      <c r="B2" s="5" t="s">
        <v>18</v>
      </c>
      <c r="C2" s="5" t="s">
        <v>19</v>
      </c>
      <c r="D2" s="6">
        <v>127.97854653078643</v>
      </c>
      <c r="E2" s="6">
        <v>4.6328571429999998</v>
      </c>
      <c r="F2" s="6">
        <v>0</v>
      </c>
      <c r="G2" s="6">
        <v>0</v>
      </c>
    </row>
    <row r="3" spans="1:7" x14ac:dyDescent="0.2">
      <c r="A3" s="4">
        <v>40309</v>
      </c>
      <c r="B3" s="5" t="s">
        <v>18</v>
      </c>
      <c r="C3" s="5" t="s">
        <v>19</v>
      </c>
      <c r="D3" s="6">
        <v>152.5346601739578</v>
      </c>
      <c r="E3" s="6">
        <v>4.9275000000000002</v>
      </c>
      <c r="F3" s="6">
        <v>0</v>
      </c>
      <c r="G3" s="6">
        <v>0</v>
      </c>
    </row>
    <row r="4" spans="1:7" x14ac:dyDescent="0.2">
      <c r="A4" s="4">
        <v>40316</v>
      </c>
      <c r="B4" s="5" t="s">
        <v>18</v>
      </c>
      <c r="C4" s="5" t="s">
        <v>19</v>
      </c>
      <c r="D4" s="6">
        <v>250.59645711523632</v>
      </c>
      <c r="E4" s="6">
        <v>4.3687500000000004</v>
      </c>
      <c r="F4" s="6">
        <v>0</v>
      </c>
      <c r="G4" s="6">
        <v>0</v>
      </c>
    </row>
    <row r="5" spans="1:7" x14ac:dyDescent="0.2">
      <c r="A5" s="4">
        <v>40323</v>
      </c>
      <c r="B5" s="5" t="s">
        <v>18</v>
      </c>
      <c r="C5" s="5" t="s">
        <v>19</v>
      </c>
      <c r="D5" s="6">
        <v>230.18775321635798</v>
      </c>
      <c r="E5" s="6">
        <v>4.208571429</v>
      </c>
      <c r="F5" s="6">
        <v>0</v>
      </c>
      <c r="G5" s="6">
        <v>0</v>
      </c>
    </row>
    <row r="6" spans="1:7" x14ac:dyDescent="0.2">
      <c r="A6" s="4">
        <v>40330</v>
      </c>
      <c r="B6" s="5" t="s">
        <v>18</v>
      </c>
      <c r="C6" s="5" t="s">
        <v>19</v>
      </c>
      <c r="D6" s="6">
        <v>258.26648249879088</v>
      </c>
      <c r="E6" s="6">
        <v>4.208571429</v>
      </c>
      <c r="F6" s="6">
        <v>0</v>
      </c>
      <c r="G6" s="6">
        <v>0</v>
      </c>
    </row>
    <row r="7" spans="1:7" x14ac:dyDescent="0.2">
      <c r="A7" s="4">
        <v>40337</v>
      </c>
      <c r="B7" s="5" t="s">
        <v>18</v>
      </c>
      <c r="C7" s="5" t="s">
        <v>19</v>
      </c>
      <c r="D7" s="6">
        <v>120.9717472247146</v>
      </c>
      <c r="E7" s="6">
        <v>4.6328571429999998</v>
      </c>
      <c r="F7" s="6">
        <v>0</v>
      </c>
      <c r="G7" s="6">
        <v>0</v>
      </c>
    </row>
    <row r="8" spans="1:7" x14ac:dyDescent="0.2">
      <c r="A8" s="4">
        <v>40344</v>
      </c>
      <c r="B8" s="5" t="s">
        <v>18</v>
      </c>
      <c r="C8" s="5" t="s">
        <v>19</v>
      </c>
      <c r="D8" s="6">
        <v>323.95524257777464</v>
      </c>
      <c r="E8" s="6">
        <v>4.6455555559999997</v>
      </c>
      <c r="F8" s="6">
        <v>1</v>
      </c>
      <c r="G8" s="6">
        <v>0</v>
      </c>
    </row>
    <row r="9" spans="1:7" x14ac:dyDescent="0.2">
      <c r="A9" s="4">
        <v>40351</v>
      </c>
      <c r="B9" s="5" t="s">
        <v>18</v>
      </c>
      <c r="C9" s="5" t="s">
        <v>19</v>
      </c>
      <c r="D9" s="6">
        <v>332.53958284465392</v>
      </c>
      <c r="E9" s="6">
        <v>4.12</v>
      </c>
      <c r="F9" s="6">
        <v>0</v>
      </c>
      <c r="G9" s="6">
        <v>1</v>
      </c>
    </row>
    <row r="10" spans="1:7" x14ac:dyDescent="0.2">
      <c r="A10" s="4">
        <v>40358</v>
      </c>
      <c r="B10" s="5" t="s">
        <v>18</v>
      </c>
      <c r="C10" s="5" t="s">
        <v>19</v>
      </c>
      <c r="D10" s="6">
        <v>318.75480206331304</v>
      </c>
      <c r="E10" s="6">
        <v>4.12</v>
      </c>
      <c r="F10" s="6">
        <v>0</v>
      </c>
      <c r="G10" s="6">
        <v>1</v>
      </c>
    </row>
    <row r="11" spans="1:7" x14ac:dyDescent="0.2">
      <c r="A11" s="4">
        <v>40365</v>
      </c>
      <c r="B11" s="5" t="s">
        <v>18</v>
      </c>
      <c r="C11" s="5" t="s">
        <v>19</v>
      </c>
      <c r="D11" s="6">
        <v>333.84805201146571</v>
      </c>
      <c r="E11" s="6">
        <v>3.3111111110000002</v>
      </c>
      <c r="F11" s="6">
        <v>0</v>
      </c>
      <c r="G11" s="6">
        <v>1</v>
      </c>
    </row>
    <row r="12" spans="1:7" x14ac:dyDescent="0.2">
      <c r="A12" s="4">
        <v>40372</v>
      </c>
      <c r="B12" s="5" t="s">
        <v>18</v>
      </c>
      <c r="C12" s="5" t="s">
        <v>19</v>
      </c>
      <c r="D12" s="6">
        <v>335.28131464737612</v>
      </c>
      <c r="E12" s="6">
        <v>3.1469999999999998</v>
      </c>
      <c r="F12" s="6">
        <v>0</v>
      </c>
      <c r="G12" s="6">
        <v>0</v>
      </c>
    </row>
    <row r="13" spans="1:7" x14ac:dyDescent="0.2">
      <c r="A13" s="4">
        <v>40302</v>
      </c>
      <c r="B13" s="5" t="s">
        <v>18</v>
      </c>
      <c r="C13" s="5" t="s">
        <v>20</v>
      </c>
      <c r="D13" s="6">
        <v>169.60160845688188</v>
      </c>
      <c r="E13" s="6">
        <v>4.24</v>
      </c>
      <c r="F13" s="6">
        <v>0</v>
      </c>
      <c r="G13" s="6">
        <v>0</v>
      </c>
    </row>
    <row r="14" spans="1:7" x14ac:dyDescent="0.2">
      <c r="A14" s="4">
        <v>40309</v>
      </c>
      <c r="B14" s="5" t="s">
        <v>18</v>
      </c>
      <c r="C14" s="5" t="s">
        <v>20</v>
      </c>
      <c r="D14" s="6">
        <v>209.3971488106277</v>
      </c>
      <c r="E14" s="6">
        <v>4.2283333330000001</v>
      </c>
      <c r="F14" s="6">
        <v>0</v>
      </c>
      <c r="G14" s="6">
        <v>0</v>
      </c>
    </row>
    <row r="15" spans="1:7" x14ac:dyDescent="0.2">
      <c r="A15" s="4">
        <v>40316</v>
      </c>
      <c r="B15" s="5" t="s">
        <v>18</v>
      </c>
      <c r="C15" s="5" t="s">
        <v>20</v>
      </c>
      <c r="D15" s="6">
        <v>196.34960394675636</v>
      </c>
      <c r="E15" s="6">
        <v>3.9950000000000001</v>
      </c>
      <c r="F15" s="6">
        <v>0</v>
      </c>
      <c r="G15" s="6">
        <v>0</v>
      </c>
    </row>
    <row r="16" spans="1:7" x14ac:dyDescent="0.2">
      <c r="A16" s="4">
        <v>40323</v>
      </c>
      <c r="B16" s="5" t="s">
        <v>18</v>
      </c>
      <c r="C16" s="5" t="s">
        <v>20</v>
      </c>
      <c r="D16" s="6">
        <v>358.38055216776797</v>
      </c>
      <c r="E16" s="6">
        <v>3.9950000000000001</v>
      </c>
      <c r="F16" s="6">
        <v>0</v>
      </c>
      <c r="G16" s="6">
        <v>0</v>
      </c>
    </row>
    <row r="17" spans="1:7" x14ac:dyDescent="0.2">
      <c r="A17" s="4">
        <v>40330</v>
      </c>
      <c r="B17" s="5" t="s">
        <v>18</v>
      </c>
      <c r="C17" s="5" t="s">
        <v>20</v>
      </c>
      <c r="D17" s="6">
        <v>198.00953936017774</v>
      </c>
      <c r="E17" s="6">
        <v>3.9950000000000001</v>
      </c>
      <c r="F17" s="6">
        <v>0</v>
      </c>
      <c r="G17" s="6">
        <v>0</v>
      </c>
    </row>
    <row r="18" spans="1:7" x14ac:dyDescent="0.2">
      <c r="A18" s="4">
        <v>40337</v>
      </c>
      <c r="B18" s="5" t="s">
        <v>18</v>
      </c>
      <c r="C18" s="5" t="s">
        <v>20</v>
      </c>
      <c r="D18" s="6">
        <v>166.40779961215463</v>
      </c>
      <c r="E18" s="6">
        <v>4.24</v>
      </c>
      <c r="F18" s="6">
        <v>0</v>
      </c>
      <c r="G18" s="6">
        <v>0</v>
      </c>
    </row>
    <row r="19" spans="1:7" x14ac:dyDescent="0.2">
      <c r="A19" s="4">
        <v>40344</v>
      </c>
      <c r="B19" s="5" t="s">
        <v>18</v>
      </c>
      <c r="C19" s="5" t="s">
        <v>20</v>
      </c>
      <c r="D19" s="6">
        <v>299.87320850245294</v>
      </c>
      <c r="E19" s="6">
        <v>4.24</v>
      </c>
      <c r="F19" s="6">
        <v>1</v>
      </c>
      <c r="G19" s="6">
        <v>0</v>
      </c>
    </row>
    <row r="20" spans="1:7" x14ac:dyDescent="0.2">
      <c r="A20" s="4">
        <v>40351</v>
      </c>
      <c r="B20" s="5" t="s">
        <v>18</v>
      </c>
      <c r="C20" s="5" t="s">
        <v>20</v>
      </c>
      <c r="D20" s="6">
        <v>344.85569958245247</v>
      </c>
      <c r="E20" s="6">
        <v>4.24</v>
      </c>
      <c r="F20" s="6">
        <v>0</v>
      </c>
      <c r="G20" s="6">
        <v>1</v>
      </c>
    </row>
    <row r="21" spans="1:7" x14ac:dyDescent="0.2">
      <c r="A21" s="4">
        <v>40358</v>
      </c>
      <c r="B21" s="5" t="s">
        <v>18</v>
      </c>
      <c r="C21" s="5" t="s">
        <v>20</v>
      </c>
      <c r="D21" s="6">
        <v>340.26696321400709</v>
      </c>
      <c r="E21" s="6">
        <v>4.24</v>
      </c>
      <c r="F21" s="6">
        <v>0</v>
      </c>
      <c r="G21" s="6">
        <v>1</v>
      </c>
    </row>
    <row r="22" spans="1:7" x14ac:dyDescent="0.2">
      <c r="A22" s="4">
        <v>40365</v>
      </c>
      <c r="B22" s="5" t="s">
        <v>18</v>
      </c>
      <c r="C22" s="5" t="s">
        <v>20</v>
      </c>
      <c r="D22" s="6">
        <v>262.28117718093938</v>
      </c>
      <c r="E22" s="6">
        <v>3.7450000000000001</v>
      </c>
      <c r="F22" s="6">
        <v>0</v>
      </c>
      <c r="G22" s="6">
        <v>1</v>
      </c>
    </row>
    <row r="23" spans="1:7" x14ac:dyDescent="0.2">
      <c r="A23" s="4">
        <v>40372</v>
      </c>
      <c r="B23" s="5" t="s">
        <v>18</v>
      </c>
      <c r="C23" s="5" t="s">
        <v>20</v>
      </c>
      <c r="D23" s="6">
        <v>235.86848608428613</v>
      </c>
      <c r="E23" s="6">
        <v>3.7450000000000001</v>
      </c>
      <c r="F23" s="6">
        <v>0</v>
      </c>
      <c r="G23" s="6">
        <v>0</v>
      </c>
    </row>
    <row r="24" spans="1:7" x14ac:dyDescent="0.2">
      <c r="A24" s="4">
        <v>40302</v>
      </c>
      <c r="B24" s="5" t="s">
        <v>18</v>
      </c>
      <c r="C24" s="5" t="s">
        <v>21</v>
      </c>
      <c r="D24" s="6">
        <v>203.79754865341786</v>
      </c>
      <c r="E24" s="6">
        <v>4.2042857140000001</v>
      </c>
      <c r="F24" s="6">
        <v>0</v>
      </c>
      <c r="G24" s="6">
        <v>0</v>
      </c>
    </row>
    <row r="25" spans="1:7" x14ac:dyDescent="0.2">
      <c r="A25" s="4">
        <v>40309</v>
      </c>
      <c r="B25" s="5" t="s">
        <v>18</v>
      </c>
      <c r="C25" s="5" t="s">
        <v>21</v>
      </c>
      <c r="D25" s="6">
        <v>219.29149989342258</v>
      </c>
      <c r="E25" s="6">
        <v>4.8233333329999999</v>
      </c>
      <c r="F25" s="6">
        <v>0</v>
      </c>
      <c r="G25" s="6">
        <v>0</v>
      </c>
    </row>
    <row r="26" spans="1:7" x14ac:dyDescent="0.2">
      <c r="A26" s="4">
        <v>40316</v>
      </c>
      <c r="B26" s="5" t="s">
        <v>18</v>
      </c>
      <c r="C26" s="5" t="s">
        <v>21</v>
      </c>
      <c r="D26" s="6">
        <v>294.08243374242301</v>
      </c>
      <c r="E26" s="6">
        <v>4.12</v>
      </c>
      <c r="F26" s="6">
        <v>0</v>
      </c>
      <c r="G26" s="6">
        <v>0</v>
      </c>
    </row>
    <row r="27" spans="1:7" x14ac:dyDescent="0.2">
      <c r="A27" s="4">
        <v>40323</v>
      </c>
      <c r="B27" s="5" t="s">
        <v>18</v>
      </c>
      <c r="C27" s="5" t="s">
        <v>21</v>
      </c>
      <c r="D27" s="6">
        <v>337.72974904051551</v>
      </c>
      <c r="E27" s="6">
        <v>3.9242857139999998</v>
      </c>
      <c r="F27" s="6">
        <v>0</v>
      </c>
      <c r="G27" s="6">
        <v>0</v>
      </c>
    </row>
    <row r="28" spans="1:7" x14ac:dyDescent="0.2">
      <c r="A28" s="4">
        <v>40330</v>
      </c>
      <c r="B28" s="5" t="s">
        <v>18</v>
      </c>
      <c r="C28" s="5" t="s">
        <v>21</v>
      </c>
      <c r="D28" s="6">
        <v>198.84945852895032</v>
      </c>
      <c r="E28" s="6">
        <v>3.9242857139999998</v>
      </c>
      <c r="F28" s="6">
        <v>0</v>
      </c>
      <c r="G28" s="6">
        <v>0</v>
      </c>
    </row>
    <row r="29" spans="1:7" x14ac:dyDescent="0.2">
      <c r="A29" s="4">
        <v>40337</v>
      </c>
      <c r="B29" s="5" t="s">
        <v>18</v>
      </c>
      <c r="C29" s="5" t="s">
        <v>21</v>
      </c>
      <c r="D29" s="6">
        <v>224.22524285785963</v>
      </c>
      <c r="E29" s="6">
        <v>4.2042857140000001</v>
      </c>
      <c r="F29" s="6">
        <v>0</v>
      </c>
      <c r="G29" s="6">
        <v>0</v>
      </c>
    </row>
    <row r="30" spans="1:7" x14ac:dyDescent="0.2">
      <c r="A30" s="4">
        <v>40344</v>
      </c>
      <c r="B30" s="5" t="s">
        <v>18</v>
      </c>
      <c r="C30" s="5" t="s">
        <v>21</v>
      </c>
      <c r="D30" s="6">
        <v>258.85789097402039</v>
      </c>
      <c r="E30" s="6">
        <v>4.2042857140000001</v>
      </c>
      <c r="F30" s="6">
        <v>0</v>
      </c>
      <c r="G30" s="6">
        <v>0</v>
      </c>
    </row>
    <row r="31" spans="1:7" x14ac:dyDescent="0.2">
      <c r="A31" s="4">
        <v>40351</v>
      </c>
      <c r="B31" s="5" t="s">
        <v>18</v>
      </c>
      <c r="C31" s="5" t="s">
        <v>21</v>
      </c>
      <c r="D31" s="6">
        <v>259.40173476767922</v>
      </c>
      <c r="E31" s="6">
        <v>3.801111111</v>
      </c>
      <c r="F31" s="6">
        <v>0</v>
      </c>
      <c r="G31" s="6">
        <v>0</v>
      </c>
    </row>
    <row r="32" spans="1:7" x14ac:dyDescent="0.2">
      <c r="A32" s="4">
        <v>40358</v>
      </c>
      <c r="B32" s="5" t="s">
        <v>18</v>
      </c>
      <c r="C32" s="5" t="s">
        <v>21</v>
      </c>
      <c r="D32" s="6">
        <v>206.1745931678478</v>
      </c>
      <c r="E32" s="6">
        <v>3.9337499999999999</v>
      </c>
      <c r="F32" s="6">
        <v>0</v>
      </c>
      <c r="G32" s="6">
        <v>0</v>
      </c>
    </row>
    <row r="33" spans="1:7" x14ac:dyDescent="0.2">
      <c r="A33" s="4">
        <v>40365</v>
      </c>
      <c r="B33" s="5" t="s">
        <v>18</v>
      </c>
      <c r="C33" s="5" t="s">
        <v>21</v>
      </c>
      <c r="D33" s="6">
        <v>304.46835954757643</v>
      </c>
      <c r="E33" s="6">
        <v>3.3111111110000002</v>
      </c>
      <c r="F33" s="6">
        <v>0</v>
      </c>
      <c r="G33" s="6">
        <v>0</v>
      </c>
    </row>
    <row r="34" spans="1:7" x14ac:dyDescent="0.2">
      <c r="A34" s="4">
        <v>40372</v>
      </c>
      <c r="B34" s="5" t="s">
        <v>18</v>
      </c>
      <c r="C34" s="5" t="s">
        <v>21</v>
      </c>
      <c r="D34" s="6">
        <v>331.18181179812558</v>
      </c>
      <c r="E34" s="6">
        <v>3.1469999999999998</v>
      </c>
      <c r="F34" s="6">
        <v>0</v>
      </c>
      <c r="G34" s="6">
        <v>0</v>
      </c>
    </row>
    <row r="35" spans="1:7" x14ac:dyDescent="0.2">
      <c r="A35" s="4">
        <v>40302</v>
      </c>
      <c r="B35" s="5" t="s">
        <v>18</v>
      </c>
      <c r="C35" s="5" t="s">
        <v>22</v>
      </c>
      <c r="D35" s="6">
        <v>280.66506151742271</v>
      </c>
      <c r="E35" s="6">
        <v>4.1614285710000001</v>
      </c>
      <c r="F35" s="6">
        <v>0</v>
      </c>
      <c r="G35" s="6">
        <v>1</v>
      </c>
    </row>
    <row r="36" spans="1:7" x14ac:dyDescent="0.2">
      <c r="A36" s="4">
        <v>40309</v>
      </c>
      <c r="B36" s="5" t="s">
        <v>18</v>
      </c>
      <c r="C36" s="5" t="s">
        <v>22</v>
      </c>
      <c r="D36" s="6">
        <v>340.35566181391414</v>
      </c>
      <c r="E36" s="6">
        <v>4.1614285710000001</v>
      </c>
      <c r="F36" s="6">
        <v>0</v>
      </c>
      <c r="G36" s="6">
        <v>0</v>
      </c>
    </row>
    <row r="37" spans="1:7" x14ac:dyDescent="0.2">
      <c r="A37" s="4">
        <v>40316</v>
      </c>
      <c r="B37" s="5" t="s">
        <v>18</v>
      </c>
      <c r="C37" s="5" t="s">
        <v>22</v>
      </c>
      <c r="D37" s="6">
        <v>293.192482907672</v>
      </c>
      <c r="E37" s="6">
        <v>3.9449999999999998</v>
      </c>
      <c r="F37" s="6">
        <v>0</v>
      </c>
      <c r="G37" s="6">
        <v>0</v>
      </c>
    </row>
    <row r="38" spans="1:7" x14ac:dyDescent="0.2">
      <c r="A38" s="4">
        <v>40323</v>
      </c>
      <c r="B38" s="5" t="s">
        <v>18</v>
      </c>
      <c r="C38" s="5" t="s">
        <v>22</v>
      </c>
      <c r="D38" s="6">
        <v>247.64821289163172</v>
      </c>
      <c r="E38" s="6">
        <v>4.2371428570000003</v>
      </c>
      <c r="F38" s="6">
        <v>0</v>
      </c>
      <c r="G38" s="6">
        <v>0</v>
      </c>
    </row>
    <row r="39" spans="1:7" x14ac:dyDescent="0.2">
      <c r="A39" s="4">
        <v>40330</v>
      </c>
      <c r="B39" s="5" t="s">
        <v>18</v>
      </c>
      <c r="C39" s="5" t="s">
        <v>22</v>
      </c>
      <c r="D39" s="6">
        <v>236.22983595974381</v>
      </c>
      <c r="E39" s="6">
        <v>4.4562499999999998</v>
      </c>
      <c r="F39" s="6">
        <v>0</v>
      </c>
      <c r="G39" s="6">
        <v>0</v>
      </c>
    </row>
    <row r="40" spans="1:7" x14ac:dyDescent="0.2">
      <c r="A40" s="4">
        <v>40337</v>
      </c>
      <c r="B40" s="5" t="s">
        <v>18</v>
      </c>
      <c r="C40" s="5" t="s">
        <v>22</v>
      </c>
      <c r="D40" s="6">
        <v>272.23564345348746</v>
      </c>
      <c r="E40" s="6">
        <v>4.7328571430000004</v>
      </c>
      <c r="F40" s="6">
        <v>0</v>
      </c>
      <c r="G40" s="6">
        <v>0</v>
      </c>
    </row>
    <row r="41" spans="1:7" x14ac:dyDescent="0.2">
      <c r="A41" s="4">
        <v>40344</v>
      </c>
      <c r="B41" s="5" t="s">
        <v>18</v>
      </c>
      <c r="C41" s="5" t="s">
        <v>22</v>
      </c>
      <c r="D41" s="6">
        <v>183.67520776248719</v>
      </c>
      <c r="E41" s="6">
        <v>4.1614285710000001</v>
      </c>
      <c r="F41" s="6">
        <v>0</v>
      </c>
      <c r="G41" s="6">
        <v>0</v>
      </c>
    </row>
    <row r="42" spans="1:7" x14ac:dyDescent="0.2">
      <c r="A42" s="4">
        <v>40351</v>
      </c>
      <c r="B42" s="5" t="s">
        <v>18</v>
      </c>
      <c r="C42" s="5" t="s">
        <v>22</v>
      </c>
      <c r="D42" s="6">
        <v>252.50665912191596</v>
      </c>
      <c r="E42" s="6">
        <v>4.1900000000000004</v>
      </c>
      <c r="F42" s="6">
        <v>0</v>
      </c>
      <c r="G42" s="6">
        <v>0</v>
      </c>
    </row>
    <row r="43" spans="1:7" x14ac:dyDescent="0.2">
      <c r="A43" s="4">
        <v>40358</v>
      </c>
      <c r="B43" s="5" t="s">
        <v>18</v>
      </c>
      <c r="C43" s="5" t="s">
        <v>22</v>
      </c>
      <c r="D43" s="6">
        <v>289.86053137541177</v>
      </c>
      <c r="E43" s="6">
        <v>4.1614285710000001</v>
      </c>
      <c r="F43" s="6">
        <v>0</v>
      </c>
      <c r="G43" s="6">
        <v>0</v>
      </c>
    </row>
    <row r="44" spans="1:7" x14ac:dyDescent="0.2">
      <c r="A44" s="4">
        <v>40365</v>
      </c>
      <c r="B44" s="5" t="s">
        <v>18</v>
      </c>
      <c r="C44" s="5" t="s">
        <v>22</v>
      </c>
      <c r="D44" s="6">
        <v>200.91386435089427</v>
      </c>
      <c r="E44" s="6">
        <v>3.78</v>
      </c>
      <c r="F44" s="6">
        <v>0</v>
      </c>
      <c r="G44" s="6">
        <v>0</v>
      </c>
    </row>
    <row r="45" spans="1:7" x14ac:dyDescent="0.2">
      <c r="A45" s="4">
        <v>40372</v>
      </c>
      <c r="B45" s="5" t="s">
        <v>18</v>
      </c>
      <c r="C45" s="5" t="s">
        <v>22</v>
      </c>
      <c r="D45" s="6">
        <v>135.1673761865116</v>
      </c>
      <c r="E45" s="6">
        <v>3.78</v>
      </c>
      <c r="F45" s="6">
        <v>0</v>
      </c>
      <c r="G45" s="6">
        <v>0</v>
      </c>
    </row>
    <row r="46" spans="1:7" x14ac:dyDescent="0.2">
      <c r="A46" s="4">
        <v>40302</v>
      </c>
      <c r="B46" s="5" t="s">
        <v>18</v>
      </c>
      <c r="C46" s="5" t="s">
        <v>23</v>
      </c>
      <c r="D46" s="6">
        <v>89.823337547925831</v>
      </c>
      <c r="E46" s="6">
        <v>4.8566666669999998</v>
      </c>
      <c r="F46" s="6">
        <v>0</v>
      </c>
      <c r="G46" s="6">
        <v>0</v>
      </c>
    </row>
    <row r="47" spans="1:7" x14ac:dyDescent="0.2">
      <c r="A47" s="4">
        <v>40309</v>
      </c>
      <c r="B47" s="5" t="s">
        <v>18</v>
      </c>
      <c r="C47" s="5" t="s">
        <v>23</v>
      </c>
      <c r="D47" s="6">
        <v>171.57186238849636</v>
      </c>
      <c r="E47" s="6">
        <v>4.8566666669999998</v>
      </c>
      <c r="F47" s="6">
        <v>0</v>
      </c>
      <c r="G47" s="6">
        <v>0</v>
      </c>
    </row>
    <row r="48" spans="1:7" x14ac:dyDescent="0.2">
      <c r="A48" s="4">
        <v>40316</v>
      </c>
      <c r="B48" s="5" t="s">
        <v>18</v>
      </c>
      <c r="C48" s="5" t="s">
        <v>23</v>
      </c>
      <c r="D48" s="6">
        <v>197.55094390304976</v>
      </c>
      <c r="E48" s="6">
        <v>4.3499999999999996</v>
      </c>
      <c r="F48" s="6">
        <v>0</v>
      </c>
      <c r="G48" s="6">
        <v>0</v>
      </c>
    </row>
    <row r="49" spans="1:7" x14ac:dyDescent="0.2">
      <c r="A49" s="4">
        <v>40323</v>
      </c>
      <c r="B49" s="5" t="s">
        <v>18</v>
      </c>
      <c r="C49" s="5" t="s">
        <v>23</v>
      </c>
      <c r="D49" s="6">
        <v>268.89447791817884</v>
      </c>
      <c r="E49" s="6">
        <v>4.3499999999999996</v>
      </c>
      <c r="F49" s="6">
        <v>0</v>
      </c>
      <c r="G49" s="6">
        <v>0</v>
      </c>
    </row>
    <row r="50" spans="1:7" x14ac:dyDescent="0.2">
      <c r="A50" s="4">
        <v>40330</v>
      </c>
      <c r="B50" s="5" t="s">
        <v>18</v>
      </c>
      <c r="C50" s="5" t="s">
        <v>23</v>
      </c>
      <c r="D50" s="6">
        <v>173.2082566698104</v>
      </c>
      <c r="E50" s="6">
        <v>4.1449999999999996</v>
      </c>
      <c r="F50" s="6">
        <v>0</v>
      </c>
      <c r="G50" s="6">
        <v>0</v>
      </c>
    </row>
    <row r="51" spans="1:7" x14ac:dyDescent="0.2">
      <c r="A51" s="4">
        <v>40337</v>
      </c>
      <c r="B51" s="5" t="s">
        <v>18</v>
      </c>
      <c r="C51" s="5" t="s">
        <v>23</v>
      </c>
      <c r="D51" s="6">
        <v>299.9339069101668</v>
      </c>
      <c r="E51" s="6">
        <v>4.6399999999999997</v>
      </c>
      <c r="F51" s="6">
        <v>0</v>
      </c>
      <c r="G51" s="6">
        <v>0</v>
      </c>
    </row>
    <row r="52" spans="1:7" x14ac:dyDescent="0.2">
      <c r="A52" s="4">
        <v>40344</v>
      </c>
      <c r="B52" s="5" t="s">
        <v>18</v>
      </c>
      <c r="C52" s="5" t="s">
        <v>23</v>
      </c>
      <c r="D52" s="6">
        <v>244.48261981110159</v>
      </c>
      <c r="E52" s="6">
        <v>4.1900000000000004</v>
      </c>
      <c r="F52" s="6">
        <v>0</v>
      </c>
      <c r="G52" s="6">
        <v>0</v>
      </c>
    </row>
    <row r="53" spans="1:7" x14ac:dyDescent="0.2">
      <c r="A53" s="4">
        <v>40351</v>
      </c>
      <c r="B53" s="5" t="s">
        <v>18</v>
      </c>
      <c r="C53" s="5" t="s">
        <v>23</v>
      </c>
      <c r="D53" s="6">
        <v>440.97002195203333</v>
      </c>
      <c r="E53" s="6">
        <v>4.1900000000000004</v>
      </c>
      <c r="F53" s="6">
        <v>1</v>
      </c>
      <c r="G53" s="6">
        <v>0</v>
      </c>
    </row>
    <row r="54" spans="1:7" x14ac:dyDescent="0.2">
      <c r="A54" s="4">
        <v>40358</v>
      </c>
      <c r="B54" s="5" t="s">
        <v>18</v>
      </c>
      <c r="C54" s="5" t="s">
        <v>23</v>
      </c>
      <c r="D54" s="6">
        <v>269.93480159233297</v>
      </c>
      <c r="E54" s="6">
        <v>3.94</v>
      </c>
      <c r="F54" s="6">
        <v>0</v>
      </c>
      <c r="G54" s="6">
        <v>1</v>
      </c>
    </row>
    <row r="55" spans="1:7" x14ac:dyDescent="0.2">
      <c r="A55" s="4">
        <v>40365</v>
      </c>
      <c r="B55" s="5" t="s">
        <v>18</v>
      </c>
      <c r="C55" s="5" t="s">
        <v>23</v>
      </c>
      <c r="D55" s="6">
        <v>334.96321778716339</v>
      </c>
      <c r="E55" s="6">
        <v>4.1790000000000003</v>
      </c>
      <c r="F55" s="6">
        <v>0</v>
      </c>
      <c r="G55" s="6">
        <v>1</v>
      </c>
    </row>
    <row r="56" spans="1:7" x14ac:dyDescent="0.2">
      <c r="A56" s="4">
        <v>40372</v>
      </c>
      <c r="B56" s="5" t="s">
        <v>18</v>
      </c>
      <c r="C56" s="5" t="s">
        <v>23</v>
      </c>
      <c r="D56" s="6">
        <v>357.7484603303962</v>
      </c>
      <c r="E56" s="6">
        <v>4.1790000000000003</v>
      </c>
      <c r="F56" s="6">
        <v>0</v>
      </c>
      <c r="G56" s="6">
        <v>1</v>
      </c>
    </row>
    <row r="57" spans="1:7" x14ac:dyDescent="0.2">
      <c r="A57" s="4">
        <v>40302</v>
      </c>
      <c r="B57" s="5" t="s">
        <v>18</v>
      </c>
      <c r="C57" s="5" t="s">
        <v>24</v>
      </c>
      <c r="D57" s="6">
        <v>230.50294470959292</v>
      </c>
      <c r="E57" s="6">
        <v>5.29</v>
      </c>
      <c r="F57" s="6">
        <v>0</v>
      </c>
      <c r="G57" s="6">
        <v>1</v>
      </c>
    </row>
    <row r="58" spans="1:7" x14ac:dyDescent="0.2">
      <c r="A58" s="4">
        <v>40309</v>
      </c>
      <c r="B58" s="5" t="s">
        <v>18</v>
      </c>
      <c r="C58" s="5" t="s">
        <v>24</v>
      </c>
      <c r="D58" s="6">
        <v>363.78535420602554</v>
      </c>
      <c r="E58" s="6">
        <v>4.3899999999999997</v>
      </c>
      <c r="F58" s="6">
        <v>0</v>
      </c>
      <c r="G58" s="6">
        <v>0</v>
      </c>
    </row>
    <row r="59" spans="1:7" x14ac:dyDescent="0.2">
      <c r="A59" s="4">
        <v>40316</v>
      </c>
      <c r="B59" s="5" t="s">
        <v>18</v>
      </c>
      <c r="C59" s="5" t="s">
        <v>24</v>
      </c>
      <c r="D59" s="6">
        <v>268.40864887242094</v>
      </c>
      <c r="E59" s="6">
        <v>4.79</v>
      </c>
      <c r="F59" s="6">
        <v>0</v>
      </c>
      <c r="G59" s="6">
        <v>0</v>
      </c>
    </row>
    <row r="60" spans="1:7" x14ac:dyDescent="0.2">
      <c r="A60" s="4">
        <v>40323</v>
      </c>
      <c r="B60" s="5" t="s">
        <v>18</v>
      </c>
      <c r="C60" s="5" t="s">
        <v>24</v>
      </c>
      <c r="D60" s="6">
        <v>211.23872621363978</v>
      </c>
      <c r="E60" s="6">
        <v>4.3899999999999997</v>
      </c>
      <c r="F60" s="6">
        <v>0</v>
      </c>
      <c r="G60" s="6">
        <v>0</v>
      </c>
    </row>
    <row r="61" spans="1:7" x14ac:dyDescent="0.2">
      <c r="A61" s="4">
        <v>40330</v>
      </c>
      <c r="B61" s="5" t="s">
        <v>18</v>
      </c>
      <c r="C61" s="5" t="s">
        <v>24</v>
      </c>
      <c r="D61" s="6">
        <v>223.0831529572697</v>
      </c>
      <c r="E61" s="6">
        <v>4.79</v>
      </c>
      <c r="F61" s="6">
        <v>0</v>
      </c>
      <c r="G61" s="6">
        <v>0</v>
      </c>
    </row>
    <row r="62" spans="1:7" x14ac:dyDescent="0.2">
      <c r="A62" s="4">
        <v>40337</v>
      </c>
      <c r="B62" s="5" t="s">
        <v>18</v>
      </c>
      <c r="C62" s="5" t="s">
        <v>24</v>
      </c>
      <c r="D62" s="6">
        <v>351.97074735656679</v>
      </c>
      <c r="E62" s="6">
        <v>5.29</v>
      </c>
      <c r="F62" s="6">
        <v>0</v>
      </c>
      <c r="G62" s="6">
        <v>0</v>
      </c>
    </row>
    <row r="63" spans="1:7" x14ac:dyDescent="0.2">
      <c r="A63" s="4">
        <v>40344</v>
      </c>
      <c r="B63" s="5" t="s">
        <v>18</v>
      </c>
      <c r="C63" s="5" t="s">
        <v>24</v>
      </c>
      <c r="D63" s="6">
        <v>168.5650474293837</v>
      </c>
      <c r="E63" s="6">
        <v>5.83</v>
      </c>
      <c r="F63" s="6">
        <v>0</v>
      </c>
      <c r="G63" s="6">
        <v>0</v>
      </c>
    </row>
    <row r="64" spans="1:7" x14ac:dyDescent="0.2">
      <c r="A64" s="4">
        <v>40351</v>
      </c>
      <c r="B64" s="5" t="s">
        <v>18</v>
      </c>
      <c r="C64" s="5" t="s">
        <v>24</v>
      </c>
      <c r="D64" s="6">
        <v>241.95493277686541</v>
      </c>
      <c r="E64" s="6">
        <v>6.19</v>
      </c>
      <c r="F64" s="6">
        <v>0</v>
      </c>
      <c r="G64" s="6">
        <v>0</v>
      </c>
    </row>
    <row r="65" spans="1:7" x14ac:dyDescent="0.2">
      <c r="A65" s="4">
        <v>40358</v>
      </c>
      <c r="B65" s="5" t="s">
        <v>18</v>
      </c>
      <c r="C65" s="5" t="s">
        <v>24</v>
      </c>
      <c r="D65" s="6">
        <v>184.85808826771864</v>
      </c>
      <c r="E65" s="6">
        <v>5.59</v>
      </c>
      <c r="F65" s="6">
        <v>0</v>
      </c>
      <c r="G65" s="6">
        <v>0</v>
      </c>
    </row>
    <row r="66" spans="1:7" x14ac:dyDescent="0.2">
      <c r="A66" s="4">
        <v>40365</v>
      </c>
      <c r="B66" s="5" t="s">
        <v>18</v>
      </c>
      <c r="C66" s="5" t="s">
        <v>24</v>
      </c>
      <c r="D66" s="6">
        <v>200.07702230282163</v>
      </c>
      <c r="E66" s="6">
        <v>4.6224999999999996</v>
      </c>
      <c r="F66" s="6">
        <v>0</v>
      </c>
      <c r="G66" s="6">
        <v>0</v>
      </c>
    </row>
    <row r="67" spans="1:7" x14ac:dyDescent="0.2">
      <c r="A67" s="4">
        <v>40372</v>
      </c>
      <c r="B67" s="5" t="s">
        <v>18</v>
      </c>
      <c r="C67" s="5" t="s">
        <v>24</v>
      </c>
      <c r="D67" s="6">
        <v>181.75129023351653</v>
      </c>
      <c r="E67" s="6">
        <v>4.6224999999999996</v>
      </c>
      <c r="F67" s="6">
        <v>0</v>
      </c>
      <c r="G67" s="6">
        <v>0</v>
      </c>
    </row>
    <row r="68" spans="1:7" x14ac:dyDescent="0.2">
      <c r="A68" s="4">
        <v>40302</v>
      </c>
      <c r="B68" s="5" t="s">
        <v>18</v>
      </c>
      <c r="C68" s="5" t="s">
        <v>25</v>
      </c>
      <c r="D68" s="6">
        <v>154.70125058617577</v>
      </c>
      <c r="E68" s="6">
        <v>4.7328571430000004</v>
      </c>
      <c r="F68" s="6">
        <v>0</v>
      </c>
      <c r="G68" s="6">
        <v>0</v>
      </c>
    </row>
    <row r="69" spans="1:7" x14ac:dyDescent="0.2">
      <c r="A69" s="4">
        <v>40309</v>
      </c>
      <c r="B69" s="5" t="s">
        <v>18</v>
      </c>
      <c r="C69" s="5" t="s">
        <v>25</v>
      </c>
      <c r="D69" s="6">
        <v>120.08165652683778</v>
      </c>
      <c r="E69" s="6">
        <v>4.03</v>
      </c>
      <c r="F69" s="6">
        <v>0</v>
      </c>
      <c r="G69" s="6">
        <v>0</v>
      </c>
    </row>
    <row r="70" spans="1:7" x14ac:dyDescent="0.2">
      <c r="A70" s="4">
        <v>40316</v>
      </c>
      <c r="B70" s="5" t="s">
        <v>18</v>
      </c>
      <c r="C70" s="5" t="s">
        <v>25</v>
      </c>
      <c r="D70" s="6">
        <v>284.8292030196755</v>
      </c>
      <c r="E70" s="6">
        <v>3.6663636359999998</v>
      </c>
      <c r="F70" s="6">
        <v>0</v>
      </c>
      <c r="G70" s="6">
        <v>0</v>
      </c>
    </row>
    <row r="71" spans="1:7" x14ac:dyDescent="0.2">
      <c r="A71" s="4">
        <v>40323</v>
      </c>
      <c r="B71" s="5" t="s">
        <v>18</v>
      </c>
      <c r="C71" s="5" t="s">
        <v>25</v>
      </c>
      <c r="D71" s="6">
        <v>248.17471444662888</v>
      </c>
      <c r="E71" s="6">
        <v>3.6663636359999998</v>
      </c>
      <c r="F71" s="6">
        <v>0</v>
      </c>
      <c r="G71" s="6">
        <v>0</v>
      </c>
    </row>
    <row r="72" spans="1:7" x14ac:dyDescent="0.2">
      <c r="A72" s="4">
        <v>40330</v>
      </c>
      <c r="B72" s="5" t="s">
        <v>18</v>
      </c>
      <c r="C72" s="5" t="s">
        <v>25</v>
      </c>
      <c r="D72" s="6">
        <v>278.14696766500168</v>
      </c>
      <c r="E72" s="6">
        <v>3.794</v>
      </c>
      <c r="F72" s="6">
        <v>0</v>
      </c>
      <c r="G72" s="6">
        <v>0</v>
      </c>
    </row>
    <row r="73" spans="1:7" x14ac:dyDescent="0.2">
      <c r="A73" s="4">
        <v>40337</v>
      </c>
      <c r="B73" s="5" t="s">
        <v>18</v>
      </c>
      <c r="C73" s="5" t="s">
        <v>25</v>
      </c>
      <c r="D73" s="6">
        <v>275.66126852782827</v>
      </c>
      <c r="E73" s="6">
        <v>4.03</v>
      </c>
      <c r="F73" s="6">
        <v>0</v>
      </c>
      <c r="G73" s="6">
        <v>0</v>
      </c>
    </row>
    <row r="74" spans="1:7" x14ac:dyDescent="0.2">
      <c r="A74" s="4">
        <v>40344</v>
      </c>
      <c r="B74" s="5" t="s">
        <v>18</v>
      </c>
      <c r="C74" s="5" t="s">
        <v>25</v>
      </c>
      <c r="D74" s="6">
        <v>325.03973275525487</v>
      </c>
      <c r="E74" s="6">
        <v>3.63</v>
      </c>
      <c r="F74" s="6">
        <v>1</v>
      </c>
      <c r="G74" s="6">
        <v>0</v>
      </c>
    </row>
    <row r="75" spans="1:7" x14ac:dyDescent="0.2">
      <c r="A75" s="4">
        <v>40351</v>
      </c>
      <c r="B75" s="5" t="s">
        <v>18</v>
      </c>
      <c r="C75" s="5" t="s">
        <v>25</v>
      </c>
      <c r="D75" s="6">
        <v>336.94447229060336</v>
      </c>
      <c r="E75" s="6">
        <v>4.03</v>
      </c>
      <c r="F75" s="6">
        <v>0</v>
      </c>
      <c r="G75" s="6">
        <v>1</v>
      </c>
    </row>
    <row r="76" spans="1:7" x14ac:dyDescent="0.2">
      <c r="A76" s="4">
        <v>40358</v>
      </c>
      <c r="B76" s="5" t="s">
        <v>18</v>
      </c>
      <c r="C76" s="5" t="s">
        <v>25</v>
      </c>
      <c r="D76" s="6">
        <v>304.84372440863598</v>
      </c>
      <c r="E76" s="6">
        <v>4.2122222220000003</v>
      </c>
      <c r="F76" s="6">
        <v>0</v>
      </c>
      <c r="G76" s="6">
        <v>1</v>
      </c>
    </row>
    <row r="77" spans="1:7" x14ac:dyDescent="0.2">
      <c r="A77" s="4">
        <v>40365</v>
      </c>
      <c r="B77" s="5" t="s">
        <v>18</v>
      </c>
      <c r="C77" s="5" t="s">
        <v>25</v>
      </c>
      <c r="D77" s="6">
        <v>257.52693757002027</v>
      </c>
      <c r="E77" s="6">
        <v>4.0199999999999996</v>
      </c>
      <c r="F77" s="6">
        <v>0</v>
      </c>
      <c r="G77" s="6">
        <v>1</v>
      </c>
    </row>
    <row r="78" spans="1:7" x14ac:dyDescent="0.2">
      <c r="A78" s="4">
        <v>40372</v>
      </c>
      <c r="B78" s="5" t="s">
        <v>18</v>
      </c>
      <c r="C78" s="5" t="s">
        <v>25</v>
      </c>
      <c r="D78" s="6">
        <v>280.49607322898152</v>
      </c>
      <c r="E78" s="6">
        <v>4.0162500000000003</v>
      </c>
      <c r="F78" s="6">
        <v>0</v>
      </c>
      <c r="G78" s="6">
        <v>0</v>
      </c>
    </row>
    <row r="79" spans="1:7" x14ac:dyDescent="0.2">
      <c r="A79" s="4">
        <v>40302</v>
      </c>
      <c r="B79" s="5" t="s">
        <v>18</v>
      </c>
      <c r="C79" s="5" t="s">
        <v>26</v>
      </c>
      <c r="D79" s="6">
        <v>234.36817392164625</v>
      </c>
      <c r="E79" s="6">
        <v>4.2042857140000001</v>
      </c>
      <c r="F79" s="6">
        <v>0</v>
      </c>
      <c r="G79" s="6">
        <v>0</v>
      </c>
    </row>
    <row r="80" spans="1:7" x14ac:dyDescent="0.2">
      <c r="A80" s="4">
        <v>40309</v>
      </c>
      <c r="B80" s="5" t="s">
        <v>18</v>
      </c>
      <c r="C80" s="5" t="s">
        <v>26</v>
      </c>
      <c r="D80" s="6">
        <v>240.35825174778387</v>
      </c>
      <c r="E80" s="6">
        <v>4.181666667</v>
      </c>
      <c r="F80" s="6">
        <v>0</v>
      </c>
      <c r="G80" s="6">
        <v>0</v>
      </c>
    </row>
    <row r="81" spans="1:7" x14ac:dyDescent="0.2">
      <c r="A81" s="4">
        <v>40316</v>
      </c>
      <c r="B81" s="5" t="s">
        <v>18</v>
      </c>
      <c r="C81" s="5" t="s">
        <v>26</v>
      </c>
      <c r="D81" s="6">
        <v>212.82588288712984</v>
      </c>
      <c r="E81" s="6">
        <v>3.9242857139999998</v>
      </c>
      <c r="F81" s="6">
        <v>0</v>
      </c>
      <c r="G81" s="6">
        <v>0</v>
      </c>
    </row>
    <row r="82" spans="1:7" x14ac:dyDescent="0.2">
      <c r="A82" s="4">
        <v>40323</v>
      </c>
      <c r="B82" s="5" t="s">
        <v>18</v>
      </c>
      <c r="C82" s="5" t="s">
        <v>26</v>
      </c>
      <c r="D82" s="6">
        <v>213.59333551683733</v>
      </c>
      <c r="E82" s="6">
        <v>3.8842857139999998</v>
      </c>
      <c r="F82" s="6">
        <v>0</v>
      </c>
      <c r="G82" s="6">
        <v>0</v>
      </c>
    </row>
    <row r="83" spans="1:7" x14ac:dyDescent="0.2">
      <c r="A83" s="4">
        <v>40330</v>
      </c>
      <c r="B83" s="5" t="s">
        <v>18</v>
      </c>
      <c r="C83" s="5" t="s">
        <v>26</v>
      </c>
      <c r="D83" s="6">
        <v>202.78247809055952</v>
      </c>
      <c r="E83" s="6">
        <v>3.464</v>
      </c>
      <c r="F83" s="6">
        <v>0</v>
      </c>
      <c r="G83" s="6">
        <v>0</v>
      </c>
    </row>
    <row r="84" spans="1:7" x14ac:dyDescent="0.2">
      <c r="A84" s="4">
        <v>40337</v>
      </c>
      <c r="B84" s="5" t="s">
        <v>18</v>
      </c>
      <c r="C84" s="5" t="s">
        <v>26</v>
      </c>
      <c r="D84" s="6">
        <v>172.89299098579787</v>
      </c>
      <c r="E84" s="6">
        <v>3.66</v>
      </c>
      <c r="F84" s="6">
        <v>0</v>
      </c>
      <c r="G84" s="6">
        <v>0</v>
      </c>
    </row>
    <row r="85" spans="1:7" x14ac:dyDescent="0.2">
      <c r="A85" s="4">
        <v>40344</v>
      </c>
      <c r="B85" s="5" t="s">
        <v>18</v>
      </c>
      <c r="C85" s="5" t="s">
        <v>26</v>
      </c>
      <c r="D85" s="6">
        <v>270.36572840572046</v>
      </c>
      <c r="E85" s="6">
        <v>3.6233333330000002</v>
      </c>
      <c r="F85" s="6">
        <v>0</v>
      </c>
      <c r="G85" s="6">
        <v>0</v>
      </c>
    </row>
    <row r="86" spans="1:7" x14ac:dyDescent="0.2">
      <c r="A86" s="4">
        <v>40351</v>
      </c>
      <c r="B86" s="5" t="s">
        <v>18</v>
      </c>
      <c r="C86" s="5" t="s">
        <v>26</v>
      </c>
      <c r="D86" s="6">
        <v>280.23676981467042</v>
      </c>
      <c r="E86" s="6">
        <v>3.96</v>
      </c>
      <c r="F86" s="6">
        <v>0</v>
      </c>
      <c r="G86" s="6">
        <v>0</v>
      </c>
    </row>
    <row r="87" spans="1:7" x14ac:dyDescent="0.2">
      <c r="A87" s="4">
        <v>40358</v>
      </c>
      <c r="B87" s="5" t="s">
        <v>18</v>
      </c>
      <c r="C87" s="5" t="s">
        <v>26</v>
      </c>
      <c r="D87" s="6">
        <v>350.55099080856598</v>
      </c>
      <c r="E87" s="6">
        <v>3.629</v>
      </c>
      <c r="F87" s="6">
        <v>1</v>
      </c>
      <c r="G87" s="6">
        <v>0</v>
      </c>
    </row>
    <row r="88" spans="1:7" x14ac:dyDescent="0.2">
      <c r="A88" s="4">
        <v>40365</v>
      </c>
      <c r="B88" s="5" t="s">
        <v>18</v>
      </c>
      <c r="C88" s="5" t="s">
        <v>26</v>
      </c>
      <c r="D88" s="6">
        <v>351.30307609863956</v>
      </c>
      <c r="E88" s="6">
        <v>3.0049999999999999</v>
      </c>
      <c r="F88" s="6">
        <v>0</v>
      </c>
      <c r="G88" s="6">
        <v>1</v>
      </c>
    </row>
    <row r="89" spans="1:7" x14ac:dyDescent="0.2">
      <c r="A89" s="4">
        <v>40372</v>
      </c>
      <c r="B89" s="5" t="s">
        <v>18</v>
      </c>
      <c r="C89" s="5" t="s">
        <v>26</v>
      </c>
      <c r="D89" s="6">
        <v>313.2871856579099</v>
      </c>
      <c r="E89" s="6">
        <v>3.1419999999999999</v>
      </c>
      <c r="F89" s="6">
        <v>0</v>
      </c>
      <c r="G89" s="6">
        <v>1</v>
      </c>
    </row>
    <row r="90" spans="1:7" x14ac:dyDescent="0.2">
      <c r="A90" s="4">
        <v>40302</v>
      </c>
      <c r="B90" s="5" t="s">
        <v>18</v>
      </c>
      <c r="C90" s="5" t="s">
        <v>27</v>
      </c>
      <c r="D90" s="6">
        <v>206.85485160026474</v>
      </c>
      <c r="E90" s="6">
        <v>4.7328571430000004</v>
      </c>
      <c r="F90" s="6">
        <v>0</v>
      </c>
      <c r="G90" s="6">
        <v>0</v>
      </c>
    </row>
    <row r="91" spans="1:7" x14ac:dyDescent="0.2">
      <c r="A91" s="4">
        <v>40309</v>
      </c>
      <c r="B91" s="5" t="s">
        <v>18</v>
      </c>
      <c r="C91" s="5" t="s">
        <v>27</v>
      </c>
      <c r="D91" s="6">
        <v>142.74466259605006</v>
      </c>
      <c r="E91" s="6">
        <v>4.1614285710000001</v>
      </c>
      <c r="F91" s="6">
        <v>0</v>
      </c>
      <c r="G91" s="6">
        <v>0</v>
      </c>
    </row>
    <row r="92" spans="1:7" x14ac:dyDescent="0.2">
      <c r="A92" s="4">
        <v>40316</v>
      </c>
      <c r="B92" s="5" t="s">
        <v>18</v>
      </c>
      <c r="C92" s="5" t="s">
        <v>27</v>
      </c>
      <c r="D92" s="6">
        <v>227.90986270015858</v>
      </c>
      <c r="E92" s="6">
        <v>3.8814285709999998</v>
      </c>
      <c r="F92" s="6">
        <v>0</v>
      </c>
      <c r="G92" s="6">
        <v>0</v>
      </c>
    </row>
    <row r="93" spans="1:7" x14ac:dyDescent="0.2">
      <c r="A93" s="4">
        <v>40323</v>
      </c>
      <c r="B93" s="5" t="s">
        <v>18</v>
      </c>
      <c r="C93" s="5" t="s">
        <v>27</v>
      </c>
      <c r="D93" s="6">
        <v>223.9126389906113</v>
      </c>
      <c r="E93" s="6">
        <v>4.1449999999999996</v>
      </c>
      <c r="F93" s="6">
        <v>0</v>
      </c>
      <c r="G93" s="6">
        <v>0</v>
      </c>
    </row>
    <row r="94" spans="1:7" x14ac:dyDescent="0.2">
      <c r="A94" s="4">
        <v>40330</v>
      </c>
      <c r="B94" s="5" t="s">
        <v>18</v>
      </c>
      <c r="C94" s="5" t="s">
        <v>27</v>
      </c>
      <c r="D94" s="6">
        <v>220.86505026355866</v>
      </c>
      <c r="E94" s="6">
        <v>3.8814285709999998</v>
      </c>
      <c r="F94" s="6">
        <v>0</v>
      </c>
      <c r="G94" s="6">
        <v>0</v>
      </c>
    </row>
    <row r="95" spans="1:7" x14ac:dyDescent="0.2">
      <c r="A95" s="4">
        <v>40337</v>
      </c>
      <c r="B95" s="5" t="s">
        <v>18</v>
      </c>
      <c r="C95" s="5" t="s">
        <v>27</v>
      </c>
      <c r="D95" s="6">
        <v>229.21950133471654</v>
      </c>
      <c r="E95" s="6">
        <v>4.1900000000000004</v>
      </c>
      <c r="F95" s="6">
        <v>0</v>
      </c>
      <c r="G95" s="6">
        <v>0</v>
      </c>
    </row>
    <row r="96" spans="1:7" x14ac:dyDescent="0.2">
      <c r="A96" s="4">
        <v>40344</v>
      </c>
      <c r="B96" s="5" t="s">
        <v>18</v>
      </c>
      <c r="C96" s="5" t="s">
        <v>27</v>
      </c>
      <c r="D96" s="6">
        <v>224.88853710671569</v>
      </c>
      <c r="E96" s="6">
        <v>4.1614285710000001</v>
      </c>
      <c r="F96" s="6">
        <v>0</v>
      </c>
      <c r="G96" s="6">
        <v>0</v>
      </c>
    </row>
    <row r="97" spans="1:7" x14ac:dyDescent="0.2">
      <c r="A97" s="4">
        <v>40351</v>
      </c>
      <c r="B97" s="5" t="s">
        <v>18</v>
      </c>
      <c r="C97" s="5" t="s">
        <v>27</v>
      </c>
      <c r="D97" s="6">
        <v>241.56974188162042</v>
      </c>
      <c r="E97" s="6">
        <v>4.1614285710000001</v>
      </c>
      <c r="F97" s="6">
        <v>0</v>
      </c>
      <c r="G97" s="6">
        <v>0</v>
      </c>
    </row>
    <row r="98" spans="1:7" x14ac:dyDescent="0.2">
      <c r="A98" s="4">
        <v>40358</v>
      </c>
      <c r="B98" s="5" t="s">
        <v>18</v>
      </c>
      <c r="C98" s="5" t="s">
        <v>27</v>
      </c>
      <c r="D98" s="6">
        <v>230.10048123327263</v>
      </c>
      <c r="E98" s="6">
        <v>4.1614285710000001</v>
      </c>
      <c r="F98" s="6">
        <v>0</v>
      </c>
      <c r="G98" s="6">
        <v>0</v>
      </c>
    </row>
    <row r="99" spans="1:7" x14ac:dyDescent="0.2">
      <c r="A99" s="4">
        <v>40365</v>
      </c>
      <c r="B99" s="5" t="s">
        <v>18</v>
      </c>
      <c r="C99" s="5" t="s">
        <v>27</v>
      </c>
      <c r="D99" s="6">
        <v>308.24658556892086</v>
      </c>
      <c r="E99" s="6">
        <v>3.7450000000000001</v>
      </c>
      <c r="F99" s="6">
        <v>0</v>
      </c>
      <c r="G99" s="6">
        <v>0</v>
      </c>
    </row>
    <row r="100" spans="1:7" x14ac:dyDescent="0.2">
      <c r="A100" s="4">
        <v>40372</v>
      </c>
      <c r="B100" s="5" t="s">
        <v>18</v>
      </c>
      <c r="C100" s="5" t="s">
        <v>27</v>
      </c>
      <c r="D100" s="6">
        <v>326.65294605776489</v>
      </c>
      <c r="E100" s="6">
        <v>3.7450000000000001</v>
      </c>
      <c r="F100" s="6">
        <v>0</v>
      </c>
      <c r="G100" s="6">
        <v>0</v>
      </c>
    </row>
    <row r="101" spans="1:7" x14ac:dyDescent="0.2">
      <c r="A101" s="4">
        <v>40302</v>
      </c>
      <c r="B101" s="5" t="s">
        <v>18</v>
      </c>
      <c r="C101" s="5" t="s">
        <v>28</v>
      </c>
      <c r="D101" s="6">
        <v>120.51899294525484</v>
      </c>
      <c r="E101" s="6">
        <v>4.1614285710000001</v>
      </c>
      <c r="F101" s="6">
        <v>0</v>
      </c>
      <c r="G101" s="6">
        <v>0</v>
      </c>
    </row>
    <row r="102" spans="1:7" x14ac:dyDescent="0.2">
      <c r="A102" s="4">
        <v>40309</v>
      </c>
      <c r="B102" s="5" t="s">
        <v>18</v>
      </c>
      <c r="C102" s="5" t="s">
        <v>28</v>
      </c>
      <c r="D102" s="6">
        <v>199.31599103370235</v>
      </c>
      <c r="E102" s="6">
        <v>4.128571429</v>
      </c>
      <c r="F102" s="6">
        <v>0</v>
      </c>
      <c r="G102" s="6">
        <v>0</v>
      </c>
    </row>
    <row r="103" spans="1:7" x14ac:dyDescent="0.2">
      <c r="A103" s="4">
        <v>40316</v>
      </c>
      <c r="B103" s="5" t="s">
        <v>18</v>
      </c>
      <c r="C103" s="5" t="s">
        <v>28</v>
      </c>
      <c r="D103" s="6">
        <v>265.2078074172141</v>
      </c>
      <c r="E103" s="6">
        <v>3.8814285709999998</v>
      </c>
      <c r="F103" s="6">
        <v>0</v>
      </c>
      <c r="G103" s="6">
        <v>0</v>
      </c>
    </row>
    <row r="104" spans="1:7" x14ac:dyDescent="0.2">
      <c r="A104" s="4">
        <v>40323</v>
      </c>
      <c r="B104" s="5" t="s">
        <v>18</v>
      </c>
      <c r="C104" s="5" t="s">
        <v>28</v>
      </c>
      <c r="D104" s="6">
        <v>292.62008799438132</v>
      </c>
      <c r="E104" s="6">
        <v>3.8814285709999998</v>
      </c>
      <c r="F104" s="6">
        <v>0</v>
      </c>
      <c r="G104" s="6">
        <v>0</v>
      </c>
    </row>
    <row r="105" spans="1:7" x14ac:dyDescent="0.2">
      <c r="A105" s="4">
        <v>40330</v>
      </c>
      <c r="B105" s="5" t="s">
        <v>18</v>
      </c>
      <c r="C105" s="5" t="s">
        <v>28</v>
      </c>
      <c r="D105" s="6">
        <v>296.42927521325447</v>
      </c>
      <c r="E105" s="6">
        <v>3.8814285709999998</v>
      </c>
      <c r="F105" s="6">
        <v>0</v>
      </c>
      <c r="G105" s="6">
        <v>0</v>
      </c>
    </row>
    <row r="106" spans="1:7" x14ac:dyDescent="0.2">
      <c r="A106" s="4">
        <v>40337</v>
      </c>
      <c r="B106" s="5" t="s">
        <v>18</v>
      </c>
      <c r="C106" s="5" t="s">
        <v>28</v>
      </c>
      <c r="D106" s="6">
        <v>349.29649762786892</v>
      </c>
      <c r="E106" s="6">
        <v>4.125714286</v>
      </c>
      <c r="F106" s="6">
        <v>1</v>
      </c>
      <c r="G106" s="6">
        <v>0</v>
      </c>
    </row>
    <row r="107" spans="1:7" x14ac:dyDescent="0.2">
      <c r="A107" s="4">
        <v>40344</v>
      </c>
      <c r="B107" s="5" t="s">
        <v>18</v>
      </c>
      <c r="C107" s="5" t="s">
        <v>28</v>
      </c>
      <c r="D107" s="6">
        <v>284.12361474754738</v>
      </c>
      <c r="E107" s="6">
        <v>4.1614285710000001</v>
      </c>
      <c r="F107" s="6">
        <v>0</v>
      </c>
      <c r="G107" s="6">
        <v>1</v>
      </c>
    </row>
    <row r="108" spans="1:7" x14ac:dyDescent="0.2">
      <c r="A108" s="4">
        <v>40351</v>
      </c>
      <c r="B108" s="5" t="s">
        <v>18</v>
      </c>
      <c r="C108" s="5" t="s">
        <v>28</v>
      </c>
      <c r="D108" s="6">
        <v>302.02682443031557</v>
      </c>
      <c r="E108" s="6">
        <v>4.1614285710000001</v>
      </c>
      <c r="F108" s="6">
        <v>0</v>
      </c>
      <c r="G108" s="6">
        <v>1</v>
      </c>
    </row>
    <row r="109" spans="1:7" x14ac:dyDescent="0.2">
      <c r="A109" s="4">
        <v>40358</v>
      </c>
      <c r="B109" s="5" t="s">
        <v>18</v>
      </c>
      <c r="C109" s="5" t="s">
        <v>28</v>
      </c>
      <c r="D109" s="6">
        <v>262.65703595214245</v>
      </c>
      <c r="E109" s="6">
        <v>4.1614285710000001</v>
      </c>
      <c r="F109" s="6">
        <v>0</v>
      </c>
      <c r="G109" s="6">
        <v>1</v>
      </c>
    </row>
    <row r="110" spans="1:7" x14ac:dyDescent="0.2">
      <c r="A110" s="4">
        <v>40365</v>
      </c>
      <c r="B110" s="5" t="s">
        <v>18</v>
      </c>
      <c r="C110" s="5" t="s">
        <v>28</v>
      </c>
      <c r="D110" s="6">
        <v>377.139476472588</v>
      </c>
      <c r="E110" s="6">
        <v>3.826666667</v>
      </c>
      <c r="F110" s="6">
        <v>0</v>
      </c>
      <c r="G110" s="6">
        <v>0</v>
      </c>
    </row>
    <row r="111" spans="1:7" x14ac:dyDescent="0.2">
      <c r="A111" s="4">
        <v>40372</v>
      </c>
      <c r="B111" s="5" t="s">
        <v>18</v>
      </c>
      <c r="C111" s="5" t="s">
        <v>28</v>
      </c>
      <c r="D111" s="6">
        <v>327.86669151320319</v>
      </c>
      <c r="E111" s="6">
        <v>3.5185714290000001</v>
      </c>
      <c r="F111" s="6">
        <v>0</v>
      </c>
      <c r="G111"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875E-A69F-8743-9100-48449A6CAA68}">
  <sheetPr codeName="Sheet14"/>
  <dimension ref="A1:K16"/>
  <sheetViews>
    <sheetView workbookViewId="0">
      <selection activeCell="A3" sqref="A3"/>
    </sheetView>
  </sheetViews>
  <sheetFormatPr baseColWidth="10" defaultRowHeight="16" x14ac:dyDescent="0.2"/>
  <cols>
    <col min="1" max="1" width="20.83203125" style="45" customWidth="1"/>
    <col min="2" max="2" width="10.83203125" style="45"/>
    <col min="3" max="3" width="15.33203125" style="45" customWidth="1"/>
    <col min="4" max="5" width="10.83203125" style="45"/>
    <col min="6" max="6" width="15.83203125" style="45" customWidth="1"/>
    <col min="7" max="7" width="16.1640625" style="45" customWidth="1"/>
    <col min="8" max="8" width="16.83203125" style="45" customWidth="1"/>
    <col min="9" max="9" width="14.1640625" style="45" customWidth="1"/>
    <col min="10" max="10" width="146.83203125" style="60" customWidth="1"/>
    <col min="11" max="11" width="168.6640625" style="60" customWidth="1"/>
    <col min="12" max="16384" width="10.83203125" style="45"/>
  </cols>
  <sheetData>
    <row r="1" spans="1:10" ht="46" customHeight="1" x14ac:dyDescent="0.2">
      <c r="A1" s="69" t="s">
        <v>227</v>
      </c>
      <c r="B1" s="69"/>
      <c r="C1" s="69"/>
    </row>
    <row r="3" spans="1:10" ht="43" customHeight="1" x14ac:dyDescent="0.2">
      <c r="A3" s="42" t="s">
        <v>59</v>
      </c>
      <c r="B3" s="43" t="s">
        <v>72</v>
      </c>
      <c r="C3" s="43" t="s">
        <v>73</v>
      </c>
      <c r="D3" s="43" t="s">
        <v>74</v>
      </c>
      <c r="E3" s="43" t="s">
        <v>75</v>
      </c>
      <c r="F3" s="43" t="s">
        <v>76</v>
      </c>
      <c r="G3" s="43" t="s">
        <v>77</v>
      </c>
      <c r="H3" s="43" t="s">
        <v>64</v>
      </c>
      <c r="J3" s="62" t="s">
        <v>216</v>
      </c>
    </row>
    <row r="4" spans="1:10" ht="37" customHeight="1" x14ac:dyDescent="0.2">
      <c r="A4" s="53" t="s">
        <v>78</v>
      </c>
      <c r="B4" s="54">
        <v>592.3262655252089</v>
      </c>
      <c r="C4" s="54">
        <v>81.564378765962502</v>
      </c>
      <c r="D4" s="54">
        <v>7.262070458782083</v>
      </c>
      <c r="E4" s="48">
        <v>6.6829777599016835E-11</v>
      </c>
      <c r="F4" s="54">
        <v>430.61695152621053</v>
      </c>
      <c r="G4" s="54">
        <v>754.03557952420726</v>
      </c>
      <c r="H4" s="53" t="s">
        <v>68</v>
      </c>
      <c r="J4" s="63" t="s">
        <v>217</v>
      </c>
    </row>
    <row r="5" spans="1:10" ht="34" x14ac:dyDescent="0.2">
      <c r="A5" s="55" t="s">
        <v>4</v>
      </c>
      <c r="B5" s="56">
        <v>-76.987146519573429</v>
      </c>
      <c r="C5" s="56">
        <v>18.126577768768016</v>
      </c>
      <c r="D5" s="56">
        <v>-4.2471969889551806</v>
      </c>
      <c r="E5" s="51">
        <v>4.6615661556392851E-5</v>
      </c>
      <c r="F5" s="56">
        <v>-112.92484996911162</v>
      </c>
      <c r="G5" s="56">
        <v>-41.049443070035238</v>
      </c>
      <c r="H5" s="55" t="s">
        <v>68</v>
      </c>
      <c r="J5" s="63" t="s">
        <v>218</v>
      </c>
    </row>
    <row r="6" spans="1:10" ht="34" x14ac:dyDescent="0.2">
      <c r="A6" s="55" t="s">
        <v>5</v>
      </c>
      <c r="B6" s="56">
        <v>130.66110008862748</v>
      </c>
      <c r="C6" s="56">
        <v>27.238081474097825</v>
      </c>
      <c r="D6" s="56">
        <v>4.7970008538552991</v>
      </c>
      <c r="E6" s="51">
        <v>5.2925262523650929E-6</v>
      </c>
      <c r="F6" s="56">
        <v>76.658954342336528</v>
      </c>
      <c r="G6" s="56">
        <v>184.66324583491843</v>
      </c>
      <c r="H6" s="55" t="s">
        <v>68</v>
      </c>
      <c r="J6" s="63" t="s">
        <v>219</v>
      </c>
    </row>
    <row r="7" spans="1:10" ht="37" customHeight="1" x14ac:dyDescent="0.2">
      <c r="A7" s="55" t="s">
        <v>6</v>
      </c>
      <c r="B7" s="56">
        <v>89.44480375908168</v>
      </c>
      <c r="C7" s="56">
        <v>20.269993281317976</v>
      </c>
      <c r="D7" s="56">
        <v>4.4126706169912397</v>
      </c>
      <c r="E7" s="51">
        <v>2.4628862193898371E-5</v>
      </c>
      <c r="F7" s="56">
        <v>49.257570583536321</v>
      </c>
      <c r="G7" s="56">
        <v>129.63203693462702</v>
      </c>
      <c r="H7" s="55" t="s">
        <v>68</v>
      </c>
      <c r="J7" s="61"/>
    </row>
    <row r="8" spans="1:10" ht="25" x14ac:dyDescent="0.2">
      <c r="A8" s="57"/>
      <c r="B8" s="57"/>
      <c r="C8" s="57"/>
      <c r="D8" s="57"/>
      <c r="E8" s="57"/>
      <c r="F8" s="57"/>
      <c r="G8" s="57"/>
      <c r="H8" s="57"/>
      <c r="J8" s="62" t="s">
        <v>220</v>
      </c>
    </row>
    <row r="9" spans="1:10" x14ac:dyDescent="0.2">
      <c r="A9" s="57"/>
      <c r="B9" s="57"/>
      <c r="C9" s="57"/>
      <c r="D9" s="57"/>
      <c r="E9" s="57"/>
      <c r="F9" s="57"/>
      <c r="G9" s="57"/>
      <c r="H9" s="57"/>
      <c r="J9" s="63"/>
    </row>
    <row r="10" spans="1:10" ht="48" customHeight="1" x14ac:dyDescent="0.2">
      <c r="A10" s="69" t="s">
        <v>228</v>
      </c>
      <c r="B10" s="69"/>
      <c r="C10" s="69"/>
      <c r="D10" s="57"/>
      <c r="E10" s="57"/>
      <c r="F10" s="57"/>
      <c r="G10" s="57"/>
      <c r="H10" s="57"/>
      <c r="J10" s="63" t="s">
        <v>221</v>
      </c>
    </row>
    <row r="11" spans="1:10" ht="51" x14ac:dyDescent="0.2">
      <c r="A11" s="57"/>
      <c r="B11" s="57"/>
      <c r="C11" s="57"/>
      <c r="D11" s="57"/>
      <c r="E11" s="57"/>
      <c r="F11" s="57"/>
      <c r="G11" s="57"/>
      <c r="H11" s="57"/>
      <c r="J11" s="63" t="s">
        <v>222</v>
      </c>
    </row>
    <row r="12" spans="1:10" ht="34" x14ac:dyDescent="0.2">
      <c r="A12" s="58" t="s">
        <v>59</v>
      </c>
      <c r="B12" s="59" t="s">
        <v>72</v>
      </c>
      <c r="C12" s="59" t="s">
        <v>73</v>
      </c>
      <c r="D12" s="59" t="s">
        <v>74</v>
      </c>
      <c r="E12" s="59" t="s">
        <v>75</v>
      </c>
      <c r="F12" s="59" t="s">
        <v>76</v>
      </c>
      <c r="G12" s="59" t="s">
        <v>77</v>
      </c>
      <c r="H12" s="59" t="s">
        <v>64</v>
      </c>
      <c r="J12" s="61"/>
    </row>
    <row r="13" spans="1:10" ht="39" customHeight="1" x14ac:dyDescent="0.2">
      <c r="A13" s="53" t="s">
        <v>78</v>
      </c>
      <c r="B13" s="54">
        <v>388.05622971485542</v>
      </c>
      <c r="C13" s="54">
        <v>45.194390857327235</v>
      </c>
      <c r="D13" s="54">
        <v>8.5863803528163043</v>
      </c>
      <c r="E13" s="48">
        <v>8.3752121082148907E-14</v>
      </c>
      <c r="F13" s="54">
        <v>298.45395415396035</v>
      </c>
      <c r="G13" s="54">
        <v>477.65850527575049</v>
      </c>
      <c r="H13" s="53" t="s">
        <v>68</v>
      </c>
      <c r="J13" s="62" t="s">
        <v>223</v>
      </c>
    </row>
    <row r="14" spans="1:10" ht="38" customHeight="1" x14ac:dyDescent="0.2">
      <c r="A14" s="55" t="s">
        <v>4</v>
      </c>
      <c r="B14" s="56">
        <v>-36.1949767815995</v>
      </c>
      <c r="C14" s="56">
        <v>10.671854459578412</v>
      </c>
      <c r="D14" s="56">
        <v>-3.3916295353065911</v>
      </c>
      <c r="E14" s="51">
        <v>9.7744394503229692E-4</v>
      </c>
      <c r="F14" s="56">
        <v>-57.35296621111921</v>
      </c>
      <c r="G14" s="56">
        <v>-15.036987352079791</v>
      </c>
      <c r="H14" s="55" t="s">
        <v>68</v>
      </c>
      <c r="J14" s="63" t="s">
        <v>224</v>
      </c>
    </row>
    <row r="15" spans="1:10" ht="40" customHeight="1" x14ac:dyDescent="0.2">
      <c r="A15" s="55" t="s">
        <v>5</v>
      </c>
      <c r="B15" s="56">
        <v>107.78120248961118</v>
      </c>
      <c r="C15" s="56">
        <v>23.53522981379249</v>
      </c>
      <c r="D15" s="56">
        <v>4.5795687291928422</v>
      </c>
      <c r="E15" s="51">
        <v>1.2749830355263114E-5</v>
      </c>
      <c r="F15" s="56">
        <v>61.120320305765283</v>
      </c>
      <c r="G15" s="56">
        <v>154.44208467345706</v>
      </c>
      <c r="H15" s="55" t="s">
        <v>68</v>
      </c>
      <c r="J15" s="63" t="s">
        <v>225</v>
      </c>
    </row>
    <row r="16" spans="1:10" ht="63" customHeight="1" x14ac:dyDescent="0.2">
      <c r="A16" s="55" t="s">
        <v>6</v>
      </c>
      <c r="B16" s="56">
        <v>63.788995977713903</v>
      </c>
      <c r="C16" s="56">
        <v>14.240684761803486</v>
      </c>
      <c r="D16" s="56">
        <v>4.4793489249062954</v>
      </c>
      <c r="E16" s="51">
        <v>1.8965836177331497E-5</v>
      </c>
      <c r="F16" s="56">
        <v>35.555453363297147</v>
      </c>
      <c r="G16" s="56">
        <v>92.022538592130658</v>
      </c>
      <c r="H16" s="55" t="s">
        <v>68</v>
      </c>
      <c r="J16" s="63" t="s">
        <v>226</v>
      </c>
    </row>
  </sheetData>
  <mergeCells count="2">
    <mergeCell ref="A1:C1"/>
    <mergeCell ref="A10:C10"/>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9E0E-0CA4-4845-BBDA-B37BBA390BDF}">
  <sheetPr codeName="Sheet15"/>
  <dimension ref="A1:Q221"/>
  <sheetViews>
    <sheetView workbookViewId="0">
      <selection activeCell="H40" sqref="H40"/>
    </sheetView>
  </sheetViews>
  <sheetFormatPr baseColWidth="10" defaultRowHeight="16" x14ac:dyDescent="0.2"/>
  <cols>
    <col min="1" max="2" width="10.83203125" style="52"/>
    <col min="3" max="3" width="15.5" style="52" customWidth="1"/>
    <col min="4" max="4" width="15.83203125" style="52" customWidth="1"/>
    <col min="5" max="5" width="19" style="52" customWidth="1"/>
    <col min="6" max="8" width="10.83203125" style="52"/>
    <col min="9" max="9" width="18.83203125" style="52" customWidth="1"/>
    <col min="10" max="10" width="10.83203125" style="52"/>
    <col min="11" max="11" width="14.6640625" style="52" customWidth="1"/>
    <col min="12" max="13" width="10.83203125" style="52"/>
    <col min="14" max="15" width="18.33203125" style="52" customWidth="1"/>
    <col min="16" max="16" width="24.33203125" style="52" customWidth="1"/>
    <col min="17" max="16384" width="10.83203125" style="52"/>
  </cols>
  <sheetData>
    <row r="1" spans="1:17" x14ac:dyDescent="0.2">
      <c r="A1" s="64" t="s">
        <v>0</v>
      </c>
      <c r="B1" s="65" t="s">
        <v>1</v>
      </c>
      <c r="C1" s="65" t="s">
        <v>2</v>
      </c>
      <c r="D1" s="65" t="s">
        <v>3</v>
      </c>
      <c r="E1" s="65" t="s">
        <v>4</v>
      </c>
      <c r="F1" s="65" t="s">
        <v>5</v>
      </c>
      <c r="G1" s="65" t="s">
        <v>6</v>
      </c>
    </row>
    <row r="2" spans="1:17" x14ac:dyDescent="0.2">
      <c r="A2" s="66">
        <v>40302</v>
      </c>
      <c r="B2" s="52" t="s">
        <v>7</v>
      </c>
      <c r="C2" s="52" t="s">
        <v>8</v>
      </c>
      <c r="D2" s="52">
        <v>270.74889999212297</v>
      </c>
      <c r="E2" s="52">
        <v>4.29</v>
      </c>
      <c r="F2" s="52">
        <v>0</v>
      </c>
      <c r="G2" s="52">
        <v>0</v>
      </c>
      <c r="I2" s="76" t="s">
        <v>343</v>
      </c>
      <c r="J2" s="76"/>
      <c r="K2" s="76"/>
    </row>
    <row r="3" spans="1:17" x14ac:dyDescent="0.2">
      <c r="A3" s="66">
        <v>40309</v>
      </c>
      <c r="B3" s="52" t="s">
        <v>7</v>
      </c>
      <c r="C3" s="52" t="s">
        <v>8</v>
      </c>
      <c r="D3" s="52">
        <v>314.50582438280878</v>
      </c>
      <c r="E3" s="52">
        <v>4.29</v>
      </c>
      <c r="F3" s="52">
        <v>1</v>
      </c>
      <c r="G3" s="52">
        <v>0</v>
      </c>
    </row>
    <row r="4" spans="1:17" ht="17" x14ac:dyDescent="0.2">
      <c r="A4" s="66">
        <v>40316</v>
      </c>
      <c r="B4" s="52" t="s">
        <v>7</v>
      </c>
      <c r="C4" s="52" t="s">
        <v>8</v>
      </c>
      <c r="D4" s="52">
        <v>390.60697916261392</v>
      </c>
      <c r="E4" s="52">
        <v>4.0858333330000001</v>
      </c>
      <c r="F4" s="52">
        <v>0</v>
      </c>
      <c r="G4" s="52">
        <v>1</v>
      </c>
      <c r="I4" s="42" t="s">
        <v>59</v>
      </c>
      <c r="J4" s="43" t="s">
        <v>72</v>
      </c>
      <c r="K4" s="43" t="s">
        <v>73</v>
      </c>
      <c r="L4" s="43" t="s">
        <v>74</v>
      </c>
      <c r="M4" s="43" t="s">
        <v>75</v>
      </c>
      <c r="N4" s="43" t="s">
        <v>76</v>
      </c>
      <c r="O4" s="43" t="s">
        <v>77</v>
      </c>
      <c r="P4" s="43" t="s">
        <v>64</v>
      </c>
    </row>
    <row r="5" spans="1:17" x14ac:dyDescent="0.2">
      <c r="A5" s="66">
        <v>40323</v>
      </c>
      <c r="B5" s="52" t="s">
        <v>7</v>
      </c>
      <c r="C5" s="52" t="s">
        <v>8</v>
      </c>
      <c r="D5" s="52">
        <v>249.86237982712225</v>
      </c>
      <c r="E5" s="52">
        <v>4.0858333330000001</v>
      </c>
      <c r="F5" s="52">
        <v>0</v>
      </c>
      <c r="G5" s="52">
        <v>1</v>
      </c>
      <c r="I5" s="46" t="s">
        <v>78</v>
      </c>
      <c r="J5" s="47">
        <v>450.92854132483478</v>
      </c>
      <c r="K5" s="47">
        <v>46.065684486478453</v>
      </c>
      <c r="L5" s="47">
        <v>9.7888166940663766</v>
      </c>
      <c r="M5" s="48">
        <v>5.8248948720964184E-19</v>
      </c>
      <c r="N5" s="47">
        <v>360.13273299898515</v>
      </c>
      <c r="O5" s="47">
        <v>541.72434965068442</v>
      </c>
      <c r="P5" s="46" t="s">
        <v>68</v>
      </c>
    </row>
    <row r="6" spans="1:17" x14ac:dyDescent="0.2">
      <c r="A6" s="66">
        <v>40330</v>
      </c>
      <c r="B6" s="52" t="s">
        <v>7</v>
      </c>
      <c r="C6" s="52" t="s">
        <v>8</v>
      </c>
      <c r="D6" s="52">
        <v>222.03389430781561</v>
      </c>
      <c r="E6" s="52">
        <v>4.7931249999999999</v>
      </c>
      <c r="F6" s="52">
        <v>0</v>
      </c>
      <c r="G6" s="52">
        <v>1</v>
      </c>
      <c r="I6" s="49" t="s">
        <v>4</v>
      </c>
      <c r="J6" s="50">
        <v>-48.705348402357835</v>
      </c>
      <c r="K6" s="50">
        <v>10.593971931538498</v>
      </c>
      <c r="L6" s="50">
        <v>-4.5974586979375411</v>
      </c>
      <c r="M6" s="51">
        <v>7.2767230119286097E-6</v>
      </c>
      <c r="N6" s="50">
        <v>-69.586146237625883</v>
      </c>
      <c r="O6" s="50">
        <v>-27.824550567089787</v>
      </c>
      <c r="P6" s="49" t="s">
        <v>68</v>
      </c>
    </row>
    <row r="7" spans="1:17" x14ac:dyDescent="0.2">
      <c r="A7" s="66">
        <v>40337</v>
      </c>
      <c r="B7" s="52" t="s">
        <v>7</v>
      </c>
      <c r="C7" s="52" t="s">
        <v>8</v>
      </c>
      <c r="D7" s="52">
        <v>276.35819705736077</v>
      </c>
      <c r="E7" s="52">
        <v>4.1471428570000004</v>
      </c>
      <c r="F7" s="52">
        <v>0</v>
      </c>
      <c r="G7" s="52">
        <v>0</v>
      </c>
      <c r="I7" s="49" t="s">
        <v>5</v>
      </c>
      <c r="J7" s="50">
        <v>136.26780795730843</v>
      </c>
      <c r="K7" s="50">
        <v>18.723561997958129</v>
      </c>
      <c r="L7" s="50">
        <v>7.2778784278423583</v>
      </c>
      <c r="M7" s="51">
        <v>6.2043703508152248E-12</v>
      </c>
      <c r="N7" s="50">
        <v>99.363527356793952</v>
      </c>
      <c r="O7" s="50">
        <v>173.17208855782292</v>
      </c>
      <c r="P7" s="49" t="s">
        <v>68</v>
      </c>
    </row>
    <row r="8" spans="1:17" x14ac:dyDescent="0.2">
      <c r="A8" s="66">
        <v>40344</v>
      </c>
      <c r="B8" s="52" t="s">
        <v>7</v>
      </c>
      <c r="C8" s="52" t="s">
        <v>8</v>
      </c>
      <c r="D8" s="52">
        <v>294.86318135451683</v>
      </c>
      <c r="E8" s="52">
        <v>4.1471428570000004</v>
      </c>
      <c r="F8" s="52">
        <v>0</v>
      </c>
      <c r="G8" s="52">
        <v>0</v>
      </c>
      <c r="I8" s="49" t="s">
        <v>6</v>
      </c>
      <c r="J8" s="50">
        <v>87.924967308069981</v>
      </c>
      <c r="K8" s="50">
        <v>12.897458385570058</v>
      </c>
      <c r="L8" s="50">
        <v>6.8172320994997158</v>
      </c>
      <c r="M8" s="51">
        <v>9.1390228718069011E-11</v>
      </c>
      <c r="N8" s="50">
        <v>62.503980460244634</v>
      </c>
      <c r="O8" s="50">
        <v>113.34595415589533</v>
      </c>
      <c r="P8" s="49" t="s">
        <v>68</v>
      </c>
    </row>
    <row r="9" spans="1:17" x14ac:dyDescent="0.2">
      <c r="A9" s="66">
        <v>40351</v>
      </c>
      <c r="B9" s="52" t="s">
        <v>7</v>
      </c>
      <c r="C9" s="52" t="s">
        <v>8</v>
      </c>
      <c r="D9" s="52">
        <v>383.45580710381228</v>
      </c>
      <c r="E9" s="52">
        <v>4.05</v>
      </c>
      <c r="F9" s="52">
        <v>1</v>
      </c>
      <c r="G9" s="52">
        <v>0</v>
      </c>
    </row>
    <row r="10" spans="1:17" x14ac:dyDescent="0.2">
      <c r="A10" s="66">
        <v>40358</v>
      </c>
      <c r="B10" s="52" t="s">
        <v>7</v>
      </c>
      <c r="C10" s="52" t="s">
        <v>8</v>
      </c>
      <c r="D10" s="52">
        <v>300.2942445751741</v>
      </c>
      <c r="E10" s="52">
        <v>4.05</v>
      </c>
      <c r="F10" s="52">
        <v>0</v>
      </c>
      <c r="G10" s="52">
        <v>1</v>
      </c>
    </row>
    <row r="11" spans="1:17" ht="24" x14ac:dyDescent="0.3">
      <c r="A11" s="66">
        <v>40365</v>
      </c>
      <c r="B11" s="52" t="s">
        <v>7</v>
      </c>
      <c r="C11" s="52" t="s">
        <v>8</v>
      </c>
      <c r="D11" s="52">
        <v>296.74312209515341</v>
      </c>
      <c r="E11" s="52">
        <v>4.5813333329999999</v>
      </c>
      <c r="F11" s="52">
        <v>0</v>
      </c>
      <c r="G11" s="52">
        <v>1</v>
      </c>
      <c r="I11" s="77" t="s">
        <v>216</v>
      </c>
      <c r="J11" s="77"/>
      <c r="K11" s="77"/>
      <c r="L11" s="77"/>
      <c r="M11" s="77"/>
      <c r="N11" s="77"/>
      <c r="O11" s="77"/>
      <c r="P11" s="77"/>
      <c r="Q11" s="77"/>
    </row>
    <row r="12" spans="1:17" x14ac:dyDescent="0.2">
      <c r="A12" s="66">
        <v>40372</v>
      </c>
      <c r="B12" s="52" t="s">
        <v>7</v>
      </c>
      <c r="C12" s="52" t="s">
        <v>8</v>
      </c>
      <c r="D12" s="52">
        <v>429.79776568141511</v>
      </c>
      <c r="E12" s="52">
        <v>3.556923077</v>
      </c>
      <c r="F12" s="52">
        <v>0</v>
      </c>
      <c r="G12" s="52">
        <v>1</v>
      </c>
      <c r="I12" s="72" t="s">
        <v>345</v>
      </c>
      <c r="J12" s="72"/>
      <c r="K12" s="72"/>
      <c r="L12" s="72"/>
      <c r="M12" s="72"/>
      <c r="N12" s="72"/>
      <c r="O12" s="72"/>
      <c r="P12" s="72"/>
      <c r="Q12" s="72"/>
    </row>
    <row r="13" spans="1:17" x14ac:dyDescent="0.2">
      <c r="A13" s="66">
        <v>40302</v>
      </c>
      <c r="B13" s="52" t="s">
        <v>7</v>
      </c>
      <c r="C13" s="52" t="s">
        <v>9</v>
      </c>
      <c r="D13" s="52">
        <v>297.21708504560701</v>
      </c>
      <c r="E13" s="52">
        <v>4.29</v>
      </c>
      <c r="F13" s="52">
        <v>0</v>
      </c>
      <c r="G13" s="52">
        <v>0</v>
      </c>
      <c r="I13" s="72" t="s">
        <v>346</v>
      </c>
      <c r="J13" s="72"/>
      <c r="K13" s="72"/>
      <c r="L13" s="72"/>
      <c r="M13" s="72"/>
      <c r="N13" s="72"/>
      <c r="O13" s="72"/>
      <c r="P13" s="72"/>
      <c r="Q13" s="72"/>
    </row>
    <row r="14" spans="1:17" x14ac:dyDescent="0.2">
      <c r="A14" s="66">
        <v>40309</v>
      </c>
      <c r="B14" s="52" t="s">
        <v>7</v>
      </c>
      <c r="C14" s="52" t="s">
        <v>9</v>
      </c>
      <c r="D14" s="52">
        <v>268.40556671680145</v>
      </c>
      <c r="E14" s="52">
        <v>4.29</v>
      </c>
      <c r="F14" s="52">
        <v>0</v>
      </c>
      <c r="G14" s="52">
        <v>0</v>
      </c>
      <c r="I14" s="73" t="s">
        <v>347</v>
      </c>
      <c r="J14" s="73"/>
      <c r="K14" s="73"/>
      <c r="L14" s="73"/>
      <c r="M14" s="73"/>
      <c r="N14" s="73"/>
      <c r="O14" s="73"/>
      <c r="P14" s="73"/>
      <c r="Q14" s="73"/>
    </row>
    <row r="15" spans="1:17" x14ac:dyDescent="0.2">
      <c r="A15" s="66">
        <v>40316</v>
      </c>
      <c r="B15" s="52" t="s">
        <v>7</v>
      </c>
      <c r="C15" s="52" t="s">
        <v>9</v>
      </c>
      <c r="D15" s="52">
        <v>206.02798850125583</v>
      </c>
      <c r="E15" s="52">
        <v>4.0858333330000001</v>
      </c>
      <c r="F15" s="52">
        <v>0</v>
      </c>
      <c r="G15" s="52">
        <v>0</v>
      </c>
      <c r="I15" s="70" t="s">
        <v>344</v>
      </c>
      <c r="J15" s="70"/>
      <c r="K15" s="70"/>
      <c r="L15" s="70"/>
      <c r="M15" s="70"/>
      <c r="N15" s="70"/>
      <c r="O15" s="70"/>
      <c r="P15" s="70"/>
      <c r="Q15" s="70"/>
    </row>
    <row r="16" spans="1:17" x14ac:dyDescent="0.2">
      <c r="A16" s="66">
        <v>40323</v>
      </c>
      <c r="B16" s="52" t="s">
        <v>7</v>
      </c>
      <c r="C16" s="52" t="s">
        <v>9</v>
      </c>
      <c r="D16" s="52">
        <v>201.96734153603134</v>
      </c>
      <c r="E16" s="52">
        <v>4.0858333330000001</v>
      </c>
      <c r="F16" s="52">
        <v>0</v>
      </c>
      <c r="G16" s="52">
        <v>0</v>
      </c>
      <c r="I16" s="71"/>
      <c r="J16" s="71"/>
      <c r="K16" s="71"/>
      <c r="L16" s="71"/>
      <c r="M16" s="71"/>
      <c r="N16" s="71"/>
      <c r="O16" s="71"/>
      <c r="P16" s="71"/>
      <c r="Q16" s="71"/>
    </row>
    <row r="17" spans="1:17" ht="24" x14ac:dyDescent="0.3">
      <c r="A17" s="66">
        <v>40330</v>
      </c>
      <c r="B17" s="52" t="s">
        <v>7</v>
      </c>
      <c r="C17" s="52" t="s">
        <v>9</v>
      </c>
      <c r="D17" s="52">
        <v>239.72697458725526</v>
      </c>
      <c r="E17" s="52">
        <v>3.84</v>
      </c>
      <c r="F17" s="52">
        <v>0</v>
      </c>
      <c r="G17" s="52">
        <v>0</v>
      </c>
      <c r="I17" s="75" t="s">
        <v>220</v>
      </c>
      <c r="J17" s="75"/>
      <c r="K17" s="75"/>
      <c r="L17" s="75"/>
      <c r="M17" s="75"/>
      <c r="N17" s="75"/>
      <c r="O17" s="75"/>
      <c r="P17" s="75"/>
      <c r="Q17" s="75"/>
    </row>
    <row r="18" spans="1:17" x14ac:dyDescent="0.2">
      <c r="A18" s="66">
        <v>40337</v>
      </c>
      <c r="B18" s="52" t="s">
        <v>7</v>
      </c>
      <c r="C18" s="52" t="s">
        <v>9</v>
      </c>
      <c r="D18" s="52">
        <v>171.39281859155261</v>
      </c>
      <c r="E18" s="52">
        <v>4.2592307690000002</v>
      </c>
      <c r="F18" s="52">
        <v>0</v>
      </c>
      <c r="G18" s="52">
        <v>0</v>
      </c>
      <c r="I18" s="73" t="s">
        <v>348</v>
      </c>
      <c r="J18" s="73"/>
      <c r="K18" s="73"/>
      <c r="L18" s="73"/>
      <c r="M18" s="73"/>
      <c r="N18" s="73"/>
      <c r="O18" s="73"/>
      <c r="P18" s="73"/>
      <c r="Q18" s="73"/>
    </row>
    <row r="19" spans="1:17" x14ac:dyDescent="0.2">
      <c r="A19" s="66">
        <v>40344</v>
      </c>
      <c r="B19" s="52" t="s">
        <v>7</v>
      </c>
      <c r="C19" s="52" t="s">
        <v>9</v>
      </c>
      <c r="D19" s="52">
        <v>172.74559451311936</v>
      </c>
      <c r="E19" s="52">
        <v>4.99</v>
      </c>
      <c r="F19" s="52">
        <v>0</v>
      </c>
      <c r="G19" s="52">
        <v>0</v>
      </c>
      <c r="I19" s="73" t="s">
        <v>350</v>
      </c>
      <c r="J19" s="73"/>
      <c r="K19" s="73"/>
      <c r="L19" s="73"/>
      <c r="M19" s="73"/>
      <c r="N19" s="73"/>
      <c r="O19" s="73"/>
      <c r="P19" s="73"/>
      <c r="Q19" s="73"/>
    </row>
    <row r="20" spans="1:17" x14ac:dyDescent="0.2">
      <c r="A20" s="66">
        <v>40351</v>
      </c>
      <c r="B20" s="52" t="s">
        <v>7</v>
      </c>
      <c r="C20" s="52" t="s">
        <v>9</v>
      </c>
      <c r="D20" s="52">
        <v>379.20412736310453</v>
      </c>
      <c r="E20" s="52">
        <v>3.7685714290000001</v>
      </c>
      <c r="F20" s="52">
        <v>1</v>
      </c>
      <c r="G20" s="52">
        <v>0</v>
      </c>
      <c r="I20" s="73" t="s">
        <v>349</v>
      </c>
      <c r="J20" s="73"/>
      <c r="K20" s="73"/>
      <c r="L20" s="73"/>
      <c r="M20" s="73"/>
      <c r="N20" s="73"/>
      <c r="O20" s="73"/>
      <c r="P20" s="73"/>
      <c r="Q20" s="73"/>
    </row>
    <row r="21" spans="1:17" x14ac:dyDescent="0.2">
      <c r="A21" s="66">
        <v>40358</v>
      </c>
      <c r="B21" s="52" t="s">
        <v>7</v>
      </c>
      <c r="C21" s="52" t="s">
        <v>9</v>
      </c>
      <c r="D21" s="52">
        <v>346.14938028154523</v>
      </c>
      <c r="E21" s="52">
        <v>4.7024999999999997</v>
      </c>
      <c r="F21" s="52">
        <v>0</v>
      </c>
      <c r="G21" s="52">
        <v>1</v>
      </c>
      <c r="I21" s="73"/>
      <c r="J21" s="73"/>
      <c r="K21" s="73"/>
      <c r="L21" s="73"/>
      <c r="M21" s="73"/>
      <c r="N21" s="73"/>
      <c r="O21" s="73"/>
      <c r="P21" s="73"/>
      <c r="Q21" s="73"/>
    </row>
    <row r="22" spans="1:17" x14ac:dyDescent="0.2">
      <c r="A22" s="66">
        <v>40365</v>
      </c>
      <c r="B22" s="52" t="s">
        <v>7</v>
      </c>
      <c r="C22" s="52" t="s">
        <v>9</v>
      </c>
      <c r="D22" s="52">
        <v>371.4853015379951</v>
      </c>
      <c r="E22" s="52">
        <v>3.5878571429999999</v>
      </c>
      <c r="F22" s="52">
        <v>0</v>
      </c>
      <c r="G22" s="52">
        <v>1</v>
      </c>
      <c r="I22" s="73" t="s">
        <v>351</v>
      </c>
      <c r="J22" s="73"/>
      <c r="K22" s="73"/>
      <c r="L22" s="73"/>
      <c r="M22" s="73"/>
      <c r="N22" s="73"/>
      <c r="O22" s="73"/>
      <c r="P22" s="73"/>
      <c r="Q22" s="73"/>
    </row>
    <row r="23" spans="1:17" x14ac:dyDescent="0.2">
      <c r="A23" s="66">
        <v>40372</v>
      </c>
      <c r="B23" s="52" t="s">
        <v>7</v>
      </c>
      <c r="C23" s="52" t="s">
        <v>9</v>
      </c>
      <c r="D23" s="52">
        <v>302.60708516818738</v>
      </c>
      <c r="E23" s="52">
        <v>3.8450000000000002</v>
      </c>
      <c r="F23" s="52">
        <v>0</v>
      </c>
      <c r="G23" s="52">
        <v>1</v>
      </c>
      <c r="I23" s="73" t="s">
        <v>352</v>
      </c>
      <c r="J23" s="73"/>
      <c r="K23" s="73"/>
      <c r="L23" s="73"/>
      <c r="M23" s="73"/>
      <c r="N23" s="73"/>
      <c r="O23" s="73"/>
      <c r="P23" s="73"/>
      <c r="Q23" s="73"/>
    </row>
    <row r="24" spans="1:17" x14ac:dyDescent="0.2">
      <c r="A24" s="66">
        <v>40302</v>
      </c>
      <c r="B24" s="52" t="s">
        <v>7</v>
      </c>
      <c r="C24" s="52" t="s">
        <v>10</v>
      </c>
      <c r="D24" s="52">
        <v>145.78336079215677</v>
      </c>
      <c r="E24" s="52">
        <v>5.39</v>
      </c>
      <c r="F24" s="52">
        <v>0</v>
      </c>
      <c r="G24" s="52">
        <v>0</v>
      </c>
      <c r="I24" s="71"/>
      <c r="J24" s="71"/>
      <c r="K24" s="71"/>
      <c r="L24" s="71"/>
      <c r="M24" s="71"/>
      <c r="N24" s="71"/>
      <c r="O24" s="71"/>
      <c r="P24" s="71"/>
      <c r="Q24" s="71"/>
    </row>
    <row r="25" spans="1:17" ht="24" x14ac:dyDescent="0.3">
      <c r="A25" s="66">
        <v>40309</v>
      </c>
      <c r="B25" s="52" t="s">
        <v>7</v>
      </c>
      <c r="C25" s="52" t="s">
        <v>10</v>
      </c>
      <c r="D25" s="52">
        <v>309.05276246954139</v>
      </c>
      <c r="E25" s="52">
        <v>5.0185714289999996</v>
      </c>
      <c r="F25" s="52">
        <v>0</v>
      </c>
      <c r="G25" s="52">
        <v>0</v>
      </c>
      <c r="I25" s="75" t="s">
        <v>223</v>
      </c>
      <c r="J25" s="75"/>
      <c r="K25" s="75"/>
      <c r="L25" s="75"/>
      <c r="M25" s="75"/>
      <c r="N25" s="75"/>
      <c r="O25" s="75"/>
      <c r="P25" s="75"/>
      <c r="Q25" s="75"/>
    </row>
    <row r="26" spans="1:17" x14ac:dyDescent="0.2">
      <c r="A26" s="66">
        <v>40316</v>
      </c>
      <c r="B26" s="52" t="s">
        <v>7</v>
      </c>
      <c r="C26" s="52" t="s">
        <v>10</v>
      </c>
      <c r="D26" s="52">
        <v>154.59788084785293</v>
      </c>
      <c r="E26" s="52">
        <v>5.2149999999999999</v>
      </c>
      <c r="F26" s="52">
        <v>0</v>
      </c>
      <c r="G26" s="52">
        <v>0</v>
      </c>
      <c r="I26" s="73" t="s">
        <v>355</v>
      </c>
      <c r="J26" s="73"/>
      <c r="K26" s="73"/>
      <c r="L26" s="73"/>
      <c r="M26" s="73"/>
      <c r="N26" s="73"/>
      <c r="O26" s="73"/>
      <c r="P26" s="73"/>
      <c r="Q26" s="73"/>
    </row>
    <row r="27" spans="1:17" x14ac:dyDescent="0.2">
      <c r="A27" s="66">
        <v>40323</v>
      </c>
      <c r="B27" s="52" t="s">
        <v>7</v>
      </c>
      <c r="C27" s="52" t="s">
        <v>10</v>
      </c>
      <c r="D27" s="52">
        <v>247.72564561350089</v>
      </c>
      <c r="E27" s="52">
        <v>4.8816666670000002</v>
      </c>
      <c r="F27" s="52">
        <v>0</v>
      </c>
      <c r="G27" s="52">
        <v>0</v>
      </c>
      <c r="I27" s="72" t="s">
        <v>354</v>
      </c>
      <c r="J27" s="72"/>
      <c r="K27" s="72"/>
      <c r="L27" s="72"/>
      <c r="M27" s="72"/>
      <c r="N27" s="72"/>
      <c r="O27" s="72"/>
      <c r="P27" s="72"/>
      <c r="Q27" s="72"/>
    </row>
    <row r="28" spans="1:17" x14ac:dyDescent="0.2">
      <c r="A28" s="66">
        <v>40330</v>
      </c>
      <c r="B28" s="52" t="s">
        <v>7</v>
      </c>
      <c r="C28" s="52" t="s">
        <v>10</v>
      </c>
      <c r="D28" s="52">
        <v>227.99236329472669</v>
      </c>
      <c r="E28" s="52">
        <v>3.9666666670000001</v>
      </c>
      <c r="F28" s="52">
        <v>0</v>
      </c>
      <c r="G28" s="52">
        <v>0</v>
      </c>
      <c r="I28" s="73" t="s">
        <v>357</v>
      </c>
      <c r="J28" s="73"/>
      <c r="K28" s="73"/>
      <c r="L28" s="73"/>
      <c r="M28" s="73"/>
      <c r="N28" s="73"/>
      <c r="O28" s="73"/>
      <c r="P28" s="73"/>
      <c r="Q28" s="73"/>
    </row>
    <row r="29" spans="1:17" x14ac:dyDescent="0.2">
      <c r="A29" s="66">
        <v>40337</v>
      </c>
      <c r="B29" s="52" t="s">
        <v>7</v>
      </c>
      <c r="C29" s="52" t="s">
        <v>10</v>
      </c>
      <c r="D29" s="52">
        <v>226.5964968466343</v>
      </c>
      <c r="E29" s="52">
        <v>3.997692308</v>
      </c>
      <c r="F29" s="52">
        <v>0</v>
      </c>
      <c r="G29" s="52">
        <v>0</v>
      </c>
      <c r="I29" s="72" t="s">
        <v>356</v>
      </c>
      <c r="J29" s="72"/>
      <c r="K29" s="72"/>
      <c r="L29" s="72"/>
      <c r="M29" s="72"/>
      <c r="N29" s="72"/>
      <c r="O29" s="72"/>
      <c r="P29" s="72"/>
      <c r="Q29" s="72"/>
    </row>
    <row r="30" spans="1:17" x14ac:dyDescent="0.2">
      <c r="A30" s="66">
        <v>40344</v>
      </c>
      <c r="B30" s="52" t="s">
        <v>7</v>
      </c>
      <c r="C30" s="52" t="s">
        <v>10</v>
      </c>
      <c r="D30" s="52">
        <v>233.31521082097063</v>
      </c>
      <c r="E30" s="52">
        <v>4.8958823530000002</v>
      </c>
      <c r="F30" s="52">
        <v>0</v>
      </c>
      <c r="G30" s="52">
        <v>0</v>
      </c>
      <c r="I30" s="73" t="s">
        <v>359</v>
      </c>
      <c r="J30" s="73"/>
      <c r="K30" s="73"/>
      <c r="L30" s="73"/>
      <c r="M30" s="73"/>
      <c r="N30" s="73"/>
      <c r="O30" s="73"/>
      <c r="P30" s="73"/>
      <c r="Q30" s="73"/>
    </row>
    <row r="31" spans="1:17" x14ac:dyDescent="0.2">
      <c r="A31" s="66">
        <v>40351</v>
      </c>
      <c r="B31" s="52" t="s">
        <v>7</v>
      </c>
      <c r="C31" s="52" t="s">
        <v>10</v>
      </c>
      <c r="D31" s="52">
        <v>215.20722620508221</v>
      </c>
      <c r="E31" s="52">
        <v>4.9275000000000002</v>
      </c>
      <c r="F31" s="52">
        <v>0</v>
      </c>
      <c r="G31" s="52">
        <v>0</v>
      </c>
      <c r="I31" s="72" t="s">
        <v>358</v>
      </c>
      <c r="J31" s="72"/>
      <c r="K31" s="72"/>
      <c r="L31" s="72"/>
      <c r="M31" s="72"/>
      <c r="N31" s="72"/>
      <c r="O31" s="72"/>
      <c r="P31" s="72"/>
      <c r="Q31" s="72"/>
    </row>
    <row r="32" spans="1:17" x14ac:dyDescent="0.2">
      <c r="A32" s="66">
        <v>40358</v>
      </c>
      <c r="B32" s="52" t="s">
        <v>7</v>
      </c>
      <c r="C32" s="52" t="s">
        <v>10</v>
      </c>
      <c r="D32" s="52">
        <v>233.41454117517861</v>
      </c>
      <c r="E32" s="52">
        <v>4.3166666669999998</v>
      </c>
      <c r="F32" s="52">
        <v>0</v>
      </c>
      <c r="G32" s="52">
        <v>0</v>
      </c>
      <c r="I32" s="74"/>
      <c r="J32" s="74"/>
      <c r="K32" s="74"/>
      <c r="L32" s="74"/>
      <c r="M32" s="74"/>
      <c r="N32" s="74"/>
      <c r="O32" s="74"/>
      <c r="P32" s="74"/>
      <c r="Q32" s="74"/>
    </row>
    <row r="33" spans="1:17" x14ac:dyDescent="0.2">
      <c r="A33" s="66">
        <v>40365</v>
      </c>
      <c r="B33" s="52" t="s">
        <v>7</v>
      </c>
      <c r="C33" s="52" t="s">
        <v>10</v>
      </c>
      <c r="D33" s="52">
        <v>297.11769231578774</v>
      </c>
      <c r="E33" s="52">
        <v>4.1213333329999999</v>
      </c>
      <c r="F33" s="52">
        <v>0</v>
      </c>
      <c r="G33" s="52">
        <v>0</v>
      </c>
      <c r="I33" s="73" t="s">
        <v>361</v>
      </c>
      <c r="J33" s="73"/>
      <c r="K33" s="73"/>
      <c r="L33" s="73"/>
      <c r="M33" s="73"/>
      <c r="N33" s="73"/>
      <c r="O33" s="73"/>
      <c r="P33" s="73"/>
      <c r="Q33" s="73"/>
    </row>
    <row r="34" spans="1:17" x14ac:dyDescent="0.2">
      <c r="A34" s="66">
        <v>40372</v>
      </c>
      <c r="B34" s="52" t="s">
        <v>7</v>
      </c>
      <c r="C34" s="52" t="s">
        <v>10</v>
      </c>
      <c r="D34" s="52">
        <v>258.46230884332823</v>
      </c>
      <c r="E34" s="52">
        <v>4.6806666669999997</v>
      </c>
      <c r="F34" s="52">
        <v>0</v>
      </c>
      <c r="G34" s="52">
        <v>0</v>
      </c>
      <c r="I34" s="72" t="s">
        <v>360</v>
      </c>
      <c r="J34" s="72"/>
      <c r="K34" s="72"/>
      <c r="L34" s="72"/>
      <c r="M34" s="72"/>
      <c r="N34" s="72"/>
      <c r="O34" s="72"/>
      <c r="P34" s="72"/>
      <c r="Q34" s="72"/>
    </row>
    <row r="35" spans="1:17" x14ac:dyDescent="0.2">
      <c r="A35" s="66">
        <v>40302</v>
      </c>
      <c r="B35" s="52" t="s">
        <v>7</v>
      </c>
      <c r="C35" s="52" t="s">
        <v>11</v>
      </c>
      <c r="D35" s="52">
        <v>336.22133222738205</v>
      </c>
      <c r="E35" s="52">
        <v>4.3172727269999998</v>
      </c>
      <c r="F35" s="52">
        <v>0</v>
      </c>
      <c r="G35" s="52">
        <v>0</v>
      </c>
    </row>
    <row r="36" spans="1:17" x14ac:dyDescent="0.2">
      <c r="A36" s="66">
        <v>40309</v>
      </c>
      <c r="B36" s="52" t="s">
        <v>7</v>
      </c>
      <c r="C36" s="52" t="s">
        <v>11</v>
      </c>
      <c r="D36" s="52">
        <v>364.17453904151307</v>
      </c>
      <c r="E36" s="52">
        <v>4.5233333330000001</v>
      </c>
      <c r="F36" s="52">
        <v>0</v>
      </c>
      <c r="G36" s="52">
        <v>0</v>
      </c>
    </row>
    <row r="37" spans="1:17" x14ac:dyDescent="0.2">
      <c r="A37" s="66">
        <v>40316</v>
      </c>
      <c r="B37" s="52" t="s">
        <v>7</v>
      </c>
      <c r="C37" s="52" t="s">
        <v>11</v>
      </c>
      <c r="D37" s="52">
        <v>291.1947988284852</v>
      </c>
      <c r="E37" s="52">
        <v>4.9469230770000001</v>
      </c>
      <c r="F37" s="52">
        <v>1</v>
      </c>
      <c r="G37" s="52">
        <v>0</v>
      </c>
    </row>
    <row r="38" spans="1:17" x14ac:dyDescent="0.2">
      <c r="A38" s="66">
        <v>40323</v>
      </c>
      <c r="B38" s="52" t="s">
        <v>7</v>
      </c>
      <c r="C38" s="52" t="s">
        <v>11</v>
      </c>
      <c r="D38" s="52">
        <v>279.62964251219836</v>
      </c>
      <c r="E38" s="52">
        <v>4.693846154</v>
      </c>
      <c r="F38" s="52">
        <v>0</v>
      </c>
      <c r="G38" s="52">
        <v>1</v>
      </c>
    </row>
    <row r="39" spans="1:17" x14ac:dyDescent="0.2">
      <c r="A39" s="66">
        <v>40330</v>
      </c>
      <c r="B39" s="52" t="s">
        <v>7</v>
      </c>
      <c r="C39" s="52" t="s">
        <v>11</v>
      </c>
      <c r="D39" s="52">
        <v>328.56464507221398</v>
      </c>
      <c r="E39" s="52">
        <v>4.8435714289999998</v>
      </c>
      <c r="F39" s="52">
        <v>0</v>
      </c>
      <c r="G39" s="52">
        <v>1</v>
      </c>
    </row>
    <row r="40" spans="1:17" x14ac:dyDescent="0.2">
      <c r="A40" s="66">
        <v>40337</v>
      </c>
      <c r="B40" s="52" t="s">
        <v>7</v>
      </c>
      <c r="C40" s="52" t="s">
        <v>11</v>
      </c>
      <c r="D40" s="52">
        <v>329.40232818821283</v>
      </c>
      <c r="E40" s="52">
        <v>4.7024999999999997</v>
      </c>
      <c r="F40" s="52">
        <v>0</v>
      </c>
      <c r="G40" s="52">
        <v>1</v>
      </c>
      <c r="I40" s="44"/>
    </row>
    <row r="41" spans="1:17" x14ac:dyDescent="0.2">
      <c r="A41" s="66">
        <v>40344</v>
      </c>
      <c r="B41" s="52" t="s">
        <v>7</v>
      </c>
      <c r="C41" s="52" t="s">
        <v>11</v>
      </c>
      <c r="D41" s="52">
        <v>211.37293465463586</v>
      </c>
      <c r="E41" s="52">
        <v>4.8958823530000002</v>
      </c>
      <c r="F41" s="52">
        <v>0</v>
      </c>
      <c r="G41" s="52">
        <v>0</v>
      </c>
      <c r="I41" s="44"/>
    </row>
    <row r="42" spans="1:17" x14ac:dyDescent="0.2">
      <c r="A42" s="66">
        <v>40351</v>
      </c>
      <c r="B42" s="52" t="s">
        <v>7</v>
      </c>
      <c r="C42" s="52" t="s">
        <v>11</v>
      </c>
      <c r="D42" s="52">
        <v>428.35016052755583</v>
      </c>
      <c r="E42" s="52">
        <v>4.0257142860000004</v>
      </c>
      <c r="F42" s="52">
        <v>1</v>
      </c>
      <c r="G42" s="52">
        <v>0</v>
      </c>
      <c r="I42" s="44" t="s">
        <v>353</v>
      </c>
    </row>
    <row r="43" spans="1:17" x14ac:dyDescent="0.2">
      <c r="A43" s="66">
        <v>40358</v>
      </c>
      <c r="B43" s="52" t="s">
        <v>7</v>
      </c>
      <c r="C43" s="52" t="s">
        <v>11</v>
      </c>
      <c r="D43" s="52">
        <v>412.79178442906306</v>
      </c>
      <c r="E43" s="52">
        <v>4.8366666670000003</v>
      </c>
      <c r="F43" s="52">
        <v>1</v>
      </c>
      <c r="G43" s="52">
        <v>1</v>
      </c>
      <c r="I43" s="44"/>
    </row>
    <row r="44" spans="1:17" x14ac:dyDescent="0.2">
      <c r="A44" s="66">
        <v>40365</v>
      </c>
      <c r="B44" s="52" t="s">
        <v>7</v>
      </c>
      <c r="C44" s="52" t="s">
        <v>11</v>
      </c>
      <c r="D44" s="52">
        <v>328.22108302748148</v>
      </c>
      <c r="E44" s="52">
        <v>4.2473333330000003</v>
      </c>
      <c r="F44" s="52">
        <v>0</v>
      </c>
      <c r="G44" s="52">
        <v>1</v>
      </c>
    </row>
    <row r="45" spans="1:17" x14ac:dyDescent="0.2">
      <c r="A45" s="66">
        <v>40372</v>
      </c>
      <c r="B45" s="52" t="s">
        <v>7</v>
      </c>
      <c r="C45" s="52" t="s">
        <v>11</v>
      </c>
      <c r="D45" s="52">
        <v>269.83398933575558</v>
      </c>
      <c r="E45" s="52">
        <v>4.5443749999999996</v>
      </c>
      <c r="F45" s="52">
        <v>0</v>
      </c>
      <c r="G45" s="52">
        <v>1</v>
      </c>
      <c r="I45" s="44"/>
    </row>
    <row r="46" spans="1:17" x14ac:dyDescent="0.2">
      <c r="A46" s="66">
        <v>40302</v>
      </c>
      <c r="B46" s="52" t="s">
        <v>7</v>
      </c>
      <c r="C46" s="52" t="s">
        <v>12</v>
      </c>
      <c r="D46" s="52">
        <v>286.13829190952799</v>
      </c>
      <c r="E46" s="52">
        <v>4.0627272730000001</v>
      </c>
      <c r="F46" s="52">
        <v>0</v>
      </c>
      <c r="G46" s="52">
        <v>0</v>
      </c>
    </row>
    <row r="47" spans="1:17" x14ac:dyDescent="0.2">
      <c r="A47" s="66">
        <v>40309</v>
      </c>
      <c r="B47" s="52" t="s">
        <v>7</v>
      </c>
      <c r="C47" s="52" t="s">
        <v>12</v>
      </c>
      <c r="D47" s="52">
        <v>100.09976082913568</v>
      </c>
      <c r="E47" s="52">
        <v>4.7233333330000002</v>
      </c>
      <c r="F47" s="52">
        <v>0</v>
      </c>
      <c r="G47" s="52">
        <v>0</v>
      </c>
    </row>
    <row r="48" spans="1:17" x14ac:dyDescent="0.2">
      <c r="A48" s="66">
        <v>40316</v>
      </c>
      <c r="B48" s="52" t="s">
        <v>7</v>
      </c>
      <c r="C48" s="52" t="s">
        <v>12</v>
      </c>
      <c r="D48" s="52">
        <v>202.21177781488618</v>
      </c>
      <c r="E48" s="52">
        <v>4.0945454549999996</v>
      </c>
      <c r="F48" s="52">
        <v>0</v>
      </c>
      <c r="G48" s="52">
        <v>0</v>
      </c>
    </row>
    <row r="49" spans="1:9" x14ac:dyDescent="0.2">
      <c r="A49" s="66">
        <v>40323</v>
      </c>
      <c r="B49" s="52" t="s">
        <v>7</v>
      </c>
      <c r="C49" s="52" t="s">
        <v>12</v>
      </c>
      <c r="D49" s="52">
        <v>277.05184352904394</v>
      </c>
      <c r="E49" s="52">
        <v>4.0581818180000004</v>
      </c>
      <c r="F49" s="52">
        <v>1</v>
      </c>
      <c r="G49" s="52">
        <v>0</v>
      </c>
      <c r="I49" s="44"/>
    </row>
    <row r="50" spans="1:9" x14ac:dyDescent="0.2">
      <c r="A50" s="66">
        <v>40330</v>
      </c>
      <c r="B50" s="52" t="s">
        <v>7</v>
      </c>
      <c r="C50" s="52" t="s">
        <v>12</v>
      </c>
      <c r="D50" s="52">
        <v>432.8902525837712</v>
      </c>
      <c r="E50" s="52">
        <v>3.84</v>
      </c>
      <c r="F50" s="52">
        <v>1</v>
      </c>
      <c r="G50" s="52">
        <v>1</v>
      </c>
    </row>
    <row r="51" spans="1:9" x14ac:dyDescent="0.2">
      <c r="A51" s="66">
        <v>40337</v>
      </c>
      <c r="B51" s="52" t="s">
        <v>7</v>
      </c>
      <c r="C51" s="52" t="s">
        <v>12</v>
      </c>
      <c r="D51" s="52">
        <v>427.7926261350546</v>
      </c>
      <c r="E51" s="52">
        <v>5.1669230769999999</v>
      </c>
      <c r="F51" s="52">
        <v>1</v>
      </c>
      <c r="G51" s="52">
        <v>1</v>
      </c>
    </row>
    <row r="52" spans="1:9" x14ac:dyDescent="0.2">
      <c r="A52" s="66">
        <v>40344</v>
      </c>
      <c r="B52" s="52" t="s">
        <v>7</v>
      </c>
      <c r="C52" s="52" t="s">
        <v>12</v>
      </c>
      <c r="D52" s="52">
        <v>241.04674393023117</v>
      </c>
      <c r="E52" s="52">
        <v>4.05</v>
      </c>
      <c r="F52" s="52">
        <v>0</v>
      </c>
      <c r="G52" s="52">
        <v>1</v>
      </c>
    </row>
    <row r="53" spans="1:9" x14ac:dyDescent="0.2">
      <c r="A53" s="66">
        <v>40351</v>
      </c>
      <c r="B53" s="52" t="s">
        <v>7</v>
      </c>
      <c r="C53" s="52" t="s">
        <v>12</v>
      </c>
      <c r="D53" s="52">
        <v>556.55004166698996</v>
      </c>
      <c r="E53" s="52">
        <v>3.8515384620000002</v>
      </c>
      <c r="F53" s="52">
        <v>1</v>
      </c>
      <c r="G53" s="52">
        <v>1</v>
      </c>
    </row>
    <row r="54" spans="1:9" x14ac:dyDescent="0.2">
      <c r="A54" s="66">
        <v>40358</v>
      </c>
      <c r="B54" s="52" t="s">
        <v>7</v>
      </c>
      <c r="C54" s="52" t="s">
        <v>12</v>
      </c>
      <c r="D54" s="52">
        <v>309.99966629109912</v>
      </c>
      <c r="E54" s="52">
        <v>3.8515384620000002</v>
      </c>
      <c r="F54" s="52">
        <v>0</v>
      </c>
      <c r="G54" s="52">
        <v>1</v>
      </c>
    </row>
    <row r="55" spans="1:9" x14ac:dyDescent="0.2">
      <c r="A55" s="66">
        <v>40365</v>
      </c>
      <c r="B55" s="52" t="s">
        <v>7</v>
      </c>
      <c r="C55" s="52" t="s">
        <v>12</v>
      </c>
      <c r="D55" s="52">
        <v>409.73567792980032</v>
      </c>
      <c r="E55" s="52">
        <v>4.4442857140000003</v>
      </c>
      <c r="F55" s="52">
        <v>0</v>
      </c>
      <c r="G55" s="52">
        <v>1</v>
      </c>
    </row>
    <row r="56" spans="1:9" x14ac:dyDescent="0.2">
      <c r="A56" s="66">
        <v>40372</v>
      </c>
      <c r="B56" s="52" t="s">
        <v>7</v>
      </c>
      <c r="C56" s="52" t="s">
        <v>12</v>
      </c>
      <c r="D56" s="52">
        <v>347.35825789398893</v>
      </c>
      <c r="E56" s="52">
        <v>4.314666667</v>
      </c>
      <c r="F56" s="52">
        <v>0</v>
      </c>
      <c r="G56" s="52">
        <v>1</v>
      </c>
    </row>
    <row r="57" spans="1:9" x14ac:dyDescent="0.2">
      <c r="A57" s="66">
        <v>40302</v>
      </c>
      <c r="B57" s="52" t="s">
        <v>7</v>
      </c>
      <c r="C57" s="52" t="s">
        <v>13</v>
      </c>
      <c r="D57" s="52">
        <v>305.04944445264965</v>
      </c>
      <c r="E57" s="52">
        <v>4.3899999999999997</v>
      </c>
      <c r="F57" s="52">
        <v>0</v>
      </c>
      <c r="G57" s="52">
        <v>0</v>
      </c>
    </row>
    <row r="58" spans="1:9" x14ac:dyDescent="0.2">
      <c r="A58" s="66">
        <v>40309</v>
      </c>
      <c r="B58" s="52" t="s">
        <v>7</v>
      </c>
      <c r="C58" s="52" t="s">
        <v>13</v>
      </c>
      <c r="D58" s="52">
        <v>219.65535217099114</v>
      </c>
      <c r="E58" s="52">
        <v>4.34</v>
      </c>
      <c r="F58" s="52">
        <v>0</v>
      </c>
      <c r="G58" s="52">
        <v>0</v>
      </c>
    </row>
    <row r="59" spans="1:9" x14ac:dyDescent="0.2">
      <c r="A59" s="66">
        <v>40316</v>
      </c>
      <c r="B59" s="52" t="s">
        <v>7</v>
      </c>
      <c r="C59" s="52" t="s">
        <v>13</v>
      </c>
      <c r="D59" s="52">
        <v>239.05316731393944</v>
      </c>
      <c r="E59" s="52">
        <v>4.0949999999999998</v>
      </c>
      <c r="F59" s="52">
        <v>0</v>
      </c>
      <c r="G59" s="52">
        <v>0</v>
      </c>
    </row>
    <row r="60" spans="1:9" x14ac:dyDescent="0.2">
      <c r="A60" s="66">
        <v>40323</v>
      </c>
      <c r="B60" s="52" t="s">
        <v>7</v>
      </c>
      <c r="C60" s="52" t="s">
        <v>13</v>
      </c>
      <c r="D60" s="52">
        <v>249.14047552741056</v>
      </c>
      <c r="E60" s="52">
        <v>3.8140000000000001</v>
      </c>
      <c r="F60" s="52">
        <v>0</v>
      </c>
      <c r="G60" s="52">
        <v>0</v>
      </c>
    </row>
    <row r="61" spans="1:9" x14ac:dyDescent="0.2">
      <c r="A61" s="66">
        <v>40330</v>
      </c>
      <c r="B61" s="52" t="s">
        <v>7</v>
      </c>
      <c r="C61" s="52" t="s">
        <v>13</v>
      </c>
      <c r="D61" s="52">
        <v>263.47531165786268</v>
      </c>
      <c r="E61" s="52">
        <v>3.8140000000000001</v>
      </c>
      <c r="F61" s="52">
        <v>0</v>
      </c>
      <c r="G61" s="52">
        <v>0</v>
      </c>
    </row>
    <row r="62" spans="1:9" x14ac:dyDescent="0.2">
      <c r="A62" s="66">
        <v>40337</v>
      </c>
      <c r="B62" s="52" t="s">
        <v>7</v>
      </c>
      <c r="C62" s="52" t="s">
        <v>13</v>
      </c>
      <c r="D62" s="52">
        <v>666.72935151489276</v>
      </c>
      <c r="E62" s="52">
        <v>3.3260000000000001</v>
      </c>
      <c r="F62" s="52">
        <v>0</v>
      </c>
      <c r="G62" s="52">
        <v>0</v>
      </c>
    </row>
    <row r="63" spans="1:9" x14ac:dyDescent="0.2">
      <c r="A63" s="66">
        <v>40344</v>
      </c>
      <c r="B63" s="52" t="s">
        <v>7</v>
      </c>
      <c r="C63" s="52" t="s">
        <v>13</v>
      </c>
      <c r="D63" s="52">
        <v>711.8649399072799</v>
      </c>
      <c r="E63" s="52">
        <v>3.1986666669999999</v>
      </c>
      <c r="F63" s="52">
        <v>0</v>
      </c>
      <c r="G63" s="52">
        <v>0</v>
      </c>
    </row>
    <row r="64" spans="1:9" x14ac:dyDescent="0.2">
      <c r="A64" s="66">
        <v>40351</v>
      </c>
      <c r="B64" s="52" t="s">
        <v>7</v>
      </c>
      <c r="C64" s="52" t="s">
        <v>13</v>
      </c>
      <c r="D64" s="52">
        <v>328.15780403353938</v>
      </c>
      <c r="E64" s="52">
        <v>4.3666666669999996</v>
      </c>
      <c r="F64" s="52">
        <v>0</v>
      </c>
      <c r="G64" s="52">
        <v>0</v>
      </c>
    </row>
    <row r="65" spans="1:7" x14ac:dyDescent="0.2">
      <c r="A65" s="66">
        <v>40358</v>
      </c>
      <c r="B65" s="52" t="s">
        <v>7</v>
      </c>
      <c r="C65" s="52" t="s">
        <v>13</v>
      </c>
      <c r="D65" s="52">
        <v>144.59522043429578</v>
      </c>
      <c r="E65" s="52">
        <v>3.979090909</v>
      </c>
      <c r="F65" s="52">
        <v>0</v>
      </c>
      <c r="G65" s="52">
        <v>0</v>
      </c>
    </row>
    <row r="66" spans="1:7" x14ac:dyDescent="0.2">
      <c r="A66" s="66">
        <v>40365</v>
      </c>
      <c r="B66" s="52" t="s">
        <v>7</v>
      </c>
      <c r="C66" s="52" t="s">
        <v>13</v>
      </c>
      <c r="D66" s="52">
        <v>266.12956722271895</v>
      </c>
      <c r="E66" s="52">
        <v>4.9561538460000003</v>
      </c>
      <c r="F66" s="52">
        <v>0</v>
      </c>
      <c r="G66" s="52">
        <v>0</v>
      </c>
    </row>
    <row r="67" spans="1:7" x14ac:dyDescent="0.2">
      <c r="A67" s="66">
        <v>40372</v>
      </c>
      <c r="B67" s="52" t="s">
        <v>7</v>
      </c>
      <c r="C67" s="52" t="s">
        <v>13</v>
      </c>
      <c r="D67" s="52">
        <v>277.18746772270498</v>
      </c>
      <c r="E67" s="52">
        <v>3.8136363640000002</v>
      </c>
      <c r="F67" s="52">
        <v>0</v>
      </c>
      <c r="G67" s="52">
        <v>0</v>
      </c>
    </row>
    <row r="68" spans="1:7" x14ac:dyDescent="0.2">
      <c r="A68" s="66">
        <v>40302</v>
      </c>
      <c r="B68" s="52" t="s">
        <v>7</v>
      </c>
      <c r="C68" s="52" t="s">
        <v>14</v>
      </c>
      <c r="D68" s="52">
        <v>153.97779967160201</v>
      </c>
      <c r="E68" s="52">
        <v>5.0185714289999996</v>
      </c>
      <c r="F68" s="52">
        <v>0</v>
      </c>
      <c r="G68" s="52">
        <v>0</v>
      </c>
    </row>
    <row r="69" spans="1:7" x14ac:dyDescent="0.2">
      <c r="A69" s="66">
        <v>40309</v>
      </c>
      <c r="B69" s="52" t="s">
        <v>7</v>
      </c>
      <c r="C69" s="52" t="s">
        <v>14</v>
      </c>
      <c r="D69" s="52">
        <v>232.91486209197791</v>
      </c>
      <c r="E69" s="52">
        <v>5.0185714289999996</v>
      </c>
      <c r="F69" s="52">
        <v>0</v>
      </c>
      <c r="G69" s="52">
        <v>0</v>
      </c>
    </row>
    <row r="70" spans="1:7" x14ac:dyDescent="0.2">
      <c r="A70" s="66">
        <v>40316</v>
      </c>
      <c r="B70" s="52" t="s">
        <v>7</v>
      </c>
      <c r="C70" s="52" t="s">
        <v>14</v>
      </c>
      <c r="D70" s="52">
        <v>308.27675199977176</v>
      </c>
      <c r="E70" s="52">
        <v>4.4635294119999998</v>
      </c>
      <c r="F70" s="52">
        <v>1</v>
      </c>
      <c r="G70" s="52">
        <v>0</v>
      </c>
    </row>
    <row r="71" spans="1:7" x14ac:dyDescent="0.2">
      <c r="A71" s="66">
        <v>40323</v>
      </c>
      <c r="B71" s="52" t="s">
        <v>7</v>
      </c>
      <c r="C71" s="52" t="s">
        <v>14</v>
      </c>
      <c r="D71" s="52">
        <v>272.20570082094849</v>
      </c>
      <c r="E71" s="52">
        <v>5.0105882350000002</v>
      </c>
      <c r="F71" s="52">
        <v>0</v>
      </c>
      <c r="G71" s="52">
        <v>1</v>
      </c>
    </row>
    <row r="72" spans="1:7" x14ac:dyDescent="0.2">
      <c r="A72" s="66">
        <v>40330</v>
      </c>
      <c r="B72" s="52" t="s">
        <v>7</v>
      </c>
      <c r="C72" s="52" t="s">
        <v>14</v>
      </c>
      <c r="D72" s="52">
        <v>355.87124573559618</v>
      </c>
      <c r="E72" s="52">
        <v>4.8816666670000002</v>
      </c>
      <c r="F72" s="52">
        <v>0</v>
      </c>
      <c r="G72" s="52">
        <v>1</v>
      </c>
    </row>
    <row r="73" spans="1:7" x14ac:dyDescent="0.2">
      <c r="A73" s="66">
        <v>40337</v>
      </c>
      <c r="B73" s="52" t="s">
        <v>7</v>
      </c>
      <c r="C73" s="52" t="s">
        <v>14</v>
      </c>
      <c r="D73" s="52">
        <v>337.17576313998126</v>
      </c>
      <c r="E73" s="52">
        <v>4.8329411760000003</v>
      </c>
      <c r="F73" s="52">
        <v>0</v>
      </c>
      <c r="G73" s="52">
        <v>1</v>
      </c>
    </row>
    <row r="74" spans="1:7" x14ac:dyDescent="0.2">
      <c r="A74" s="66">
        <v>40344</v>
      </c>
      <c r="B74" s="52" t="s">
        <v>7</v>
      </c>
      <c r="C74" s="52" t="s">
        <v>14</v>
      </c>
      <c r="D74" s="52">
        <v>361.36155202758158</v>
      </c>
      <c r="E74" s="52">
        <v>5.2305555559999997</v>
      </c>
      <c r="F74" s="52">
        <v>1</v>
      </c>
      <c r="G74" s="52">
        <v>0</v>
      </c>
    </row>
    <row r="75" spans="1:7" x14ac:dyDescent="0.2">
      <c r="A75" s="66">
        <v>40351</v>
      </c>
      <c r="B75" s="52" t="s">
        <v>7</v>
      </c>
      <c r="C75" s="52" t="s">
        <v>14</v>
      </c>
      <c r="D75" s="52">
        <v>1041.2002563709802</v>
      </c>
      <c r="E75" s="52">
        <v>4.0835294119999999</v>
      </c>
      <c r="F75" s="52">
        <v>1</v>
      </c>
      <c r="G75" s="52">
        <v>1</v>
      </c>
    </row>
    <row r="76" spans="1:7" x14ac:dyDescent="0.2">
      <c r="A76" s="66">
        <v>40358</v>
      </c>
      <c r="B76" s="52" t="s">
        <v>7</v>
      </c>
      <c r="C76" s="52" t="s">
        <v>14</v>
      </c>
      <c r="D76" s="52">
        <v>753.38798724890694</v>
      </c>
      <c r="E76" s="52">
        <v>4.0835294119999999</v>
      </c>
      <c r="F76" s="52">
        <v>0</v>
      </c>
      <c r="G76" s="52">
        <v>1</v>
      </c>
    </row>
    <row r="77" spans="1:7" x14ac:dyDescent="0.2">
      <c r="A77" s="66">
        <v>40365</v>
      </c>
      <c r="B77" s="52" t="s">
        <v>7</v>
      </c>
      <c r="C77" s="52" t="s">
        <v>14</v>
      </c>
      <c r="D77" s="52">
        <v>192.07759771029299</v>
      </c>
      <c r="E77" s="52">
        <v>4.7470588239999998</v>
      </c>
      <c r="F77" s="52">
        <v>0</v>
      </c>
      <c r="G77" s="52">
        <v>1</v>
      </c>
    </row>
    <row r="78" spans="1:7" x14ac:dyDescent="0.2">
      <c r="A78" s="66">
        <v>40372</v>
      </c>
      <c r="B78" s="52" t="s">
        <v>7</v>
      </c>
      <c r="C78" s="52" t="s">
        <v>14</v>
      </c>
      <c r="D78" s="52">
        <v>390.64287641209955</v>
      </c>
      <c r="E78" s="52">
        <v>4.1479999999999997</v>
      </c>
      <c r="F78" s="52">
        <v>0</v>
      </c>
      <c r="G78" s="52">
        <v>1</v>
      </c>
    </row>
    <row r="79" spans="1:7" x14ac:dyDescent="0.2">
      <c r="A79" s="66">
        <v>40302</v>
      </c>
      <c r="B79" s="52" t="s">
        <v>7</v>
      </c>
      <c r="C79" s="52" t="s">
        <v>15</v>
      </c>
      <c r="D79" s="52">
        <v>256.29154906337163</v>
      </c>
      <c r="E79" s="52">
        <v>4.4990909090000004</v>
      </c>
      <c r="F79" s="52">
        <v>0</v>
      </c>
      <c r="G79" s="52">
        <v>0</v>
      </c>
    </row>
    <row r="80" spans="1:7" x14ac:dyDescent="0.2">
      <c r="A80" s="66">
        <v>40309</v>
      </c>
      <c r="B80" s="52" t="s">
        <v>7</v>
      </c>
      <c r="C80" s="52" t="s">
        <v>15</v>
      </c>
      <c r="D80" s="52">
        <v>184.67931669463792</v>
      </c>
      <c r="E80" s="52">
        <v>5.483333333</v>
      </c>
      <c r="F80" s="52">
        <v>0</v>
      </c>
      <c r="G80" s="52">
        <v>0</v>
      </c>
    </row>
    <row r="81" spans="1:7" x14ac:dyDescent="0.2">
      <c r="A81" s="66">
        <v>40316</v>
      </c>
      <c r="B81" s="52" t="s">
        <v>7</v>
      </c>
      <c r="C81" s="52" t="s">
        <v>15</v>
      </c>
      <c r="D81" s="52">
        <v>259.95286757158794</v>
      </c>
      <c r="E81" s="52">
        <v>4.2938461539999997</v>
      </c>
      <c r="F81" s="52">
        <v>0</v>
      </c>
      <c r="G81" s="52">
        <v>0</v>
      </c>
    </row>
    <row r="82" spans="1:7" x14ac:dyDescent="0.2">
      <c r="A82" s="66">
        <v>40323</v>
      </c>
      <c r="B82" s="52" t="s">
        <v>7</v>
      </c>
      <c r="C82" s="52" t="s">
        <v>15</v>
      </c>
      <c r="D82" s="52">
        <v>325.84191908072341</v>
      </c>
      <c r="E82" s="52">
        <v>4.0581818180000004</v>
      </c>
      <c r="F82" s="52">
        <v>0</v>
      </c>
      <c r="G82" s="52">
        <v>0</v>
      </c>
    </row>
    <row r="83" spans="1:7" x14ac:dyDescent="0.2">
      <c r="A83" s="66">
        <v>40330</v>
      </c>
      <c r="B83" s="52" t="s">
        <v>7</v>
      </c>
      <c r="C83" s="52" t="s">
        <v>15</v>
      </c>
      <c r="D83" s="52">
        <v>291.77268941607758</v>
      </c>
      <c r="E83" s="52">
        <v>4.0250000000000004</v>
      </c>
      <c r="F83" s="52">
        <v>0</v>
      </c>
      <c r="G83" s="52">
        <v>0</v>
      </c>
    </row>
    <row r="84" spans="1:7" x14ac:dyDescent="0.2">
      <c r="A84" s="66">
        <v>40337</v>
      </c>
      <c r="B84" s="52" t="s">
        <v>7</v>
      </c>
      <c r="C84" s="52" t="s">
        <v>15</v>
      </c>
      <c r="D84" s="52">
        <v>126.71894491627157</v>
      </c>
      <c r="E84" s="52">
        <v>6.2515384620000001</v>
      </c>
      <c r="F84" s="52">
        <v>0</v>
      </c>
      <c r="G84" s="52">
        <v>0</v>
      </c>
    </row>
    <row r="85" spans="1:7" x14ac:dyDescent="0.2">
      <c r="A85" s="66">
        <v>40344</v>
      </c>
      <c r="B85" s="52" t="s">
        <v>7</v>
      </c>
      <c r="C85" s="52" t="s">
        <v>15</v>
      </c>
      <c r="D85" s="52">
        <v>206.70153351002702</v>
      </c>
      <c r="E85" s="52">
        <v>5.671818182</v>
      </c>
      <c r="F85" s="52">
        <v>0</v>
      </c>
      <c r="G85" s="52">
        <v>0</v>
      </c>
    </row>
    <row r="86" spans="1:7" x14ac:dyDescent="0.2">
      <c r="A86" s="66">
        <v>40351</v>
      </c>
      <c r="B86" s="52" t="s">
        <v>7</v>
      </c>
      <c r="C86" s="52" t="s">
        <v>15</v>
      </c>
      <c r="D86" s="52">
        <v>201.98489226665259</v>
      </c>
      <c r="E86" s="52">
        <v>5.6669230769999999</v>
      </c>
      <c r="F86" s="52">
        <v>0</v>
      </c>
      <c r="G86" s="52">
        <v>0</v>
      </c>
    </row>
    <row r="87" spans="1:7" x14ac:dyDescent="0.2">
      <c r="A87" s="66">
        <v>40358</v>
      </c>
      <c r="B87" s="52" t="s">
        <v>7</v>
      </c>
      <c r="C87" s="52" t="s">
        <v>15</v>
      </c>
      <c r="D87" s="52">
        <v>303.19777569926305</v>
      </c>
      <c r="E87" s="52">
        <v>3.8515384620000002</v>
      </c>
      <c r="F87" s="52">
        <v>0</v>
      </c>
      <c r="G87" s="52">
        <v>0</v>
      </c>
    </row>
    <row r="88" spans="1:7" x14ac:dyDescent="0.2">
      <c r="A88" s="66">
        <v>40365</v>
      </c>
      <c r="B88" s="52" t="s">
        <v>7</v>
      </c>
      <c r="C88" s="52" t="s">
        <v>15</v>
      </c>
      <c r="D88" s="52">
        <v>342.45802828352049</v>
      </c>
      <c r="E88" s="52">
        <v>4.1381249999999996</v>
      </c>
      <c r="F88" s="52">
        <v>0</v>
      </c>
      <c r="G88" s="52">
        <v>0</v>
      </c>
    </row>
    <row r="89" spans="1:7" x14ac:dyDescent="0.2">
      <c r="A89" s="66">
        <v>40372</v>
      </c>
      <c r="B89" s="52" t="s">
        <v>7</v>
      </c>
      <c r="C89" s="52" t="s">
        <v>15</v>
      </c>
      <c r="D89" s="52">
        <v>189.92428664396911</v>
      </c>
      <c r="E89" s="52">
        <v>4.1381249999999996</v>
      </c>
      <c r="F89" s="52">
        <v>0</v>
      </c>
      <c r="G89" s="52">
        <v>0</v>
      </c>
    </row>
    <row r="90" spans="1:7" x14ac:dyDescent="0.2">
      <c r="A90" s="66">
        <v>40302</v>
      </c>
      <c r="B90" s="52" t="s">
        <v>7</v>
      </c>
      <c r="C90" s="52" t="s">
        <v>16</v>
      </c>
      <c r="D90" s="52">
        <v>192.14693620199762</v>
      </c>
      <c r="E90" s="52">
        <v>4.49</v>
      </c>
      <c r="F90" s="52">
        <v>0</v>
      </c>
      <c r="G90" s="52">
        <v>0</v>
      </c>
    </row>
    <row r="91" spans="1:7" x14ac:dyDescent="0.2">
      <c r="A91" s="66">
        <v>40309</v>
      </c>
      <c r="B91" s="52" t="s">
        <v>7</v>
      </c>
      <c r="C91" s="52" t="s">
        <v>16</v>
      </c>
      <c r="D91" s="52">
        <v>166.4431242436884</v>
      </c>
      <c r="E91" s="52">
        <v>4.49</v>
      </c>
      <c r="F91" s="52">
        <v>0</v>
      </c>
      <c r="G91" s="52">
        <v>0</v>
      </c>
    </row>
    <row r="92" spans="1:7" x14ac:dyDescent="0.2">
      <c r="A92" s="66">
        <v>40316</v>
      </c>
      <c r="B92" s="52" t="s">
        <v>7</v>
      </c>
      <c r="C92" s="52" t="s">
        <v>16</v>
      </c>
      <c r="D92" s="52">
        <v>235.78191117171292</v>
      </c>
      <c r="E92" s="52">
        <v>4.1630769230000002</v>
      </c>
      <c r="F92" s="52">
        <v>0</v>
      </c>
      <c r="G92" s="52">
        <v>0</v>
      </c>
    </row>
    <row r="93" spans="1:7" x14ac:dyDescent="0.2">
      <c r="A93" s="66">
        <v>40323</v>
      </c>
      <c r="B93" s="52" t="s">
        <v>7</v>
      </c>
      <c r="C93" s="52" t="s">
        <v>16</v>
      </c>
      <c r="D93" s="52">
        <v>284.67501459199542</v>
      </c>
      <c r="E93" s="52">
        <v>4.0578571429999997</v>
      </c>
      <c r="F93" s="52">
        <v>0</v>
      </c>
      <c r="G93" s="52">
        <v>0</v>
      </c>
    </row>
    <row r="94" spans="1:7" x14ac:dyDescent="0.2">
      <c r="A94" s="66">
        <v>40330</v>
      </c>
      <c r="B94" s="52" t="s">
        <v>7</v>
      </c>
      <c r="C94" s="52" t="s">
        <v>16</v>
      </c>
      <c r="D94" s="52">
        <v>214.07504868302217</v>
      </c>
      <c r="E94" s="52">
        <v>3.9666666670000001</v>
      </c>
      <c r="F94" s="52">
        <v>0</v>
      </c>
      <c r="G94" s="52">
        <v>0</v>
      </c>
    </row>
    <row r="95" spans="1:7" x14ac:dyDescent="0.2">
      <c r="A95" s="66">
        <v>40337</v>
      </c>
      <c r="B95" s="52" t="s">
        <v>7</v>
      </c>
      <c r="C95" s="52" t="s">
        <v>16</v>
      </c>
      <c r="D95" s="52">
        <v>183.77263114909792</v>
      </c>
      <c r="E95" s="52">
        <v>5.443846154</v>
      </c>
      <c r="F95" s="52">
        <v>0</v>
      </c>
      <c r="G95" s="52">
        <v>0</v>
      </c>
    </row>
    <row r="96" spans="1:7" x14ac:dyDescent="0.2">
      <c r="A96" s="66">
        <v>40344</v>
      </c>
      <c r="B96" s="52" t="s">
        <v>7</v>
      </c>
      <c r="C96" s="52" t="s">
        <v>16</v>
      </c>
      <c r="D96" s="52">
        <v>289.28642125223553</v>
      </c>
      <c r="E96" s="52">
        <v>4.29</v>
      </c>
      <c r="F96" s="52">
        <v>0</v>
      </c>
      <c r="G96" s="52">
        <v>0</v>
      </c>
    </row>
    <row r="97" spans="1:7" x14ac:dyDescent="0.2">
      <c r="A97" s="66">
        <v>40351</v>
      </c>
      <c r="B97" s="52" t="s">
        <v>7</v>
      </c>
      <c r="C97" s="52" t="s">
        <v>16</v>
      </c>
      <c r="D97" s="52">
        <v>397.14858141361776</v>
      </c>
      <c r="E97" s="52">
        <v>4.2962499999999997</v>
      </c>
      <c r="F97" s="52">
        <v>1</v>
      </c>
      <c r="G97" s="52">
        <v>0</v>
      </c>
    </row>
    <row r="98" spans="1:7" x14ac:dyDescent="0.2">
      <c r="A98" s="66">
        <v>40358</v>
      </c>
      <c r="B98" s="52" t="s">
        <v>7</v>
      </c>
      <c r="C98" s="52" t="s">
        <v>16</v>
      </c>
      <c r="D98" s="52">
        <v>300.04673067328798</v>
      </c>
      <c r="E98" s="52">
        <v>4.403333333</v>
      </c>
      <c r="F98" s="52">
        <v>0</v>
      </c>
      <c r="G98" s="52">
        <v>1</v>
      </c>
    </row>
    <row r="99" spans="1:7" x14ac:dyDescent="0.2">
      <c r="A99" s="66">
        <v>40365</v>
      </c>
      <c r="B99" s="52" t="s">
        <v>7</v>
      </c>
      <c r="C99" s="52" t="s">
        <v>16</v>
      </c>
      <c r="D99" s="52">
        <v>256.18438620920188</v>
      </c>
      <c r="E99" s="52">
        <v>3.8813333330000002</v>
      </c>
      <c r="F99" s="52">
        <v>0</v>
      </c>
      <c r="G99" s="52">
        <v>1</v>
      </c>
    </row>
    <row r="100" spans="1:7" x14ac:dyDescent="0.2">
      <c r="A100" s="66">
        <v>40372</v>
      </c>
      <c r="B100" s="52" t="s">
        <v>7</v>
      </c>
      <c r="C100" s="52" t="s">
        <v>16</v>
      </c>
      <c r="D100" s="52">
        <v>318.5782889727414</v>
      </c>
      <c r="E100" s="52">
        <v>4.1381249999999996</v>
      </c>
      <c r="F100" s="52">
        <v>0</v>
      </c>
      <c r="G100" s="52">
        <v>1</v>
      </c>
    </row>
    <row r="101" spans="1:7" x14ac:dyDescent="0.2">
      <c r="A101" s="66">
        <v>40302</v>
      </c>
      <c r="B101" s="52" t="s">
        <v>7</v>
      </c>
      <c r="C101" s="52" t="s">
        <v>17</v>
      </c>
      <c r="D101" s="52">
        <v>281.76515409737482</v>
      </c>
      <c r="E101" s="52">
        <v>4.0627272730000001</v>
      </c>
      <c r="F101" s="52">
        <v>0</v>
      </c>
      <c r="G101" s="52">
        <v>0</v>
      </c>
    </row>
    <row r="102" spans="1:7" x14ac:dyDescent="0.2">
      <c r="A102" s="66">
        <v>40309</v>
      </c>
      <c r="B102" s="52" t="s">
        <v>7</v>
      </c>
      <c r="C102" s="52" t="s">
        <v>17</v>
      </c>
      <c r="D102" s="52">
        <v>348.46674668822629</v>
      </c>
      <c r="E102" s="52">
        <v>3.8515384620000002</v>
      </c>
      <c r="F102" s="52">
        <v>1</v>
      </c>
      <c r="G102" s="52">
        <v>0</v>
      </c>
    </row>
    <row r="103" spans="1:7" x14ac:dyDescent="0.2">
      <c r="A103" s="66">
        <v>40316</v>
      </c>
      <c r="B103" s="52" t="s">
        <v>7</v>
      </c>
      <c r="C103" s="52" t="s">
        <v>17</v>
      </c>
      <c r="D103" s="52">
        <v>378.71914793843308</v>
      </c>
      <c r="E103" s="52">
        <v>3.5935714289999998</v>
      </c>
      <c r="F103" s="52">
        <v>0</v>
      </c>
      <c r="G103" s="52">
        <v>1</v>
      </c>
    </row>
    <row r="104" spans="1:7" x14ac:dyDescent="0.2">
      <c r="A104" s="66">
        <v>40323</v>
      </c>
      <c r="B104" s="52" t="s">
        <v>7</v>
      </c>
      <c r="C104" s="52" t="s">
        <v>17</v>
      </c>
      <c r="D104" s="52">
        <v>360.30415645289946</v>
      </c>
      <c r="E104" s="52">
        <v>4.6431250000000004</v>
      </c>
      <c r="F104" s="52">
        <v>0</v>
      </c>
      <c r="G104" s="52">
        <v>1</v>
      </c>
    </row>
    <row r="105" spans="1:7" x14ac:dyDescent="0.2">
      <c r="A105" s="66">
        <v>40330</v>
      </c>
      <c r="B105" s="52" t="s">
        <v>7</v>
      </c>
      <c r="C105" s="52" t="s">
        <v>17</v>
      </c>
      <c r="D105" s="52">
        <v>342.76335527262108</v>
      </c>
      <c r="E105" s="52">
        <v>4.7733333330000001</v>
      </c>
      <c r="F105" s="52">
        <v>0</v>
      </c>
      <c r="G105" s="52">
        <v>1</v>
      </c>
    </row>
    <row r="106" spans="1:7" x14ac:dyDescent="0.2">
      <c r="A106" s="66">
        <v>40337</v>
      </c>
      <c r="B106" s="52" t="s">
        <v>7</v>
      </c>
      <c r="C106" s="52" t="s">
        <v>17</v>
      </c>
      <c r="D106" s="52">
        <v>360.59464988979607</v>
      </c>
      <c r="E106" s="52">
        <v>5.4542857140000001</v>
      </c>
      <c r="F106" s="52">
        <v>0</v>
      </c>
      <c r="G106" s="52">
        <v>0</v>
      </c>
    </row>
    <row r="107" spans="1:7" x14ac:dyDescent="0.2">
      <c r="A107" s="66">
        <v>40344</v>
      </c>
      <c r="B107" s="52" t="s">
        <v>7</v>
      </c>
      <c r="C107" s="52" t="s">
        <v>17</v>
      </c>
      <c r="D107" s="52">
        <v>283.6937634993709</v>
      </c>
      <c r="E107" s="52">
        <v>4.483333333</v>
      </c>
      <c r="F107" s="52">
        <v>0</v>
      </c>
      <c r="G107" s="52">
        <v>0</v>
      </c>
    </row>
    <row r="108" spans="1:7" x14ac:dyDescent="0.2">
      <c r="A108" s="66">
        <v>40351</v>
      </c>
      <c r="B108" s="52" t="s">
        <v>7</v>
      </c>
      <c r="C108" s="52" t="s">
        <v>17</v>
      </c>
      <c r="D108" s="52">
        <v>248.0364410567509</v>
      </c>
      <c r="E108" s="52">
        <v>4.7592307690000002</v>
      </c>
      <c r="F108" s="52">
        <v>0</v>
      </c>
      <c r="G108" s="52">
        <v>0</v>
      </c>
    </row>
    <row r="109" spans="1:7" x14ac:dyDescent="0.2">
      <c r="A109" s="66">
        <v>40358</v>
      </c>
      <c r="B109" s="52" t="s">
        <v>7</v>
      </c>
      <c r="C109" s="52" t="s">
        <v>17</v>
      </c>
      <c r="D109" s="52">
        <v>378.96757551248282</v>
      </c>
      <c r="E109" s="52">
        <v>3.7685714290000001</v>
      </c>
      <c r="F109" s="52">
        <v>1</v>
      </c>
      <c r="G109" s="52">
        <v>0</v>
      </c>
    </row>
    <row r="110" spans="1:7" x14ac:dyDescent="0.2">
      <c r="A110" s="66">
        <v>40365</v>
      </c>
      <c r="B110" s="52" t="s">
        <v>7</v>
      </c>
      <c r="C110" s="52" t="s">
        <v>17</v>
      </c>
      <c r="D110" s="52">
        <v>270.20687266746779</v>
      </c>
      <c r="E110" s="52">
        <v>4.9506249999999996</v>
      </c>
      <c r="F110" s="52">
        <v>0</v>
      </c>
      <c r="G110" s="52">
        <v>1</v>
      </c>
    </row>
    <row r="111" spans="1:7" x14ac:dyDescent="0.2">
      <c r="A111" s="66">
        <v>40372</v>
      </c>
      <c r="B111" s="52" t="s">
        <v>7</v>
      </c>
      <c r="C111" s="52" t="s">
        <v>17</v>
      </c>
      <c r="D111" s="52">
        <v>305.50056886598702</v>
      </c>
      <c r="E111" s="52">
        <v>4.4866666669999997</v>
      </c>
      <c r="F111" s="52">
        <v>0</v>
      </c>
      <c r="G111" s="52">
        <v>1</v>
      </c>
    </row>
    <row r="112" spans="1:7" x14ac:dyDescent="0.2">
      <c r="A112" s="66">
        <v>40302</v>
      </c>
      <c r="B112" s="52" t="s">
        <v>18</v>
      </c>
      <c r="C112" s="52" t="s">
        <v>19</v>
      </c>
      <c r="D112" s="52">
        <v>127.97854653078643</v>
      </c>
      <c r="E112" s="52">
        <v>4.6328571429999998</v>
      </c>
      <c r="F112" s="52">
        <v>0</v>
      </c>
      <c r="G112" s="52">
        <v>0</v>
      </c>
    </row>
    <row r="113" spans="1:7" x14ac:dyDescent="0.2">
      <c r="A113" s="66">
        <v>40309</v>
      </c>
      <c r="B113" s="52" t="s">
        <v>18</v>
      </c>
      <c r="C113" s="52" t="s">
        <v>19</v>
      </c>
      <c r="D113" s="52">
        <v>152.5346601739578</v>
      </c>
      <c r="E113" s="52">
        <v>4.9275000000000002</v>
      </c>
      <c r="F113" s="52">
        <v>0</v>
      </c>
      <c r="G113" s="52">
        <v>0</v>
      </c>
    </row>
    <row r="114" spans="1:7" x14ac:dyDescent="0.2">
      <c r="A114" s="66">
        <v>40316</v>
      </c>
      <c r="B114" s="52" t="s">
        <v>18</v>
      </c>
      <c r="C114" s="52" t="s">
        <v>19</v>
      </c>
      <c r="D114" s="52">
        <v>250.59645711523632</v>
      </c>
      <c r="E114" s="52">
        <v>4.3687500000000004</v>
      </c>
      <c r="F114" s="52">
        <v>0</v>
      </c>
      <c r="G114" s="52">
        <v>0</v>
      </c>
    </row>
    <row r="115" spans="1:7" x14ac:dyDescent="0.2">
      <c r="A115" s="66">
        <v>40323</v>
      </c>
      <c r="B115" s="52" t="s">
        <v>18</v>
      </c>
      <c r="C115" s="52" t="s">
        <v>19</v>
      </c>
      <c r="D115" s="52">
        <v>230.18775321635798</v>
      </c>
      <c r="E115" s="52">
        <v>4.208571429</v>
      </c>
      <c r="F115" s="52">
        <v>0</v>
      </c>
      <c r="G115" s="52">
        <v>0</v>
      </c>
    </row>
    <row r="116" spans="1:7" x14ac:dyDescent="0.2">
      <c r="A116" s="66">
        <v>40330</v>
      </c>
      <c r="B116" s="52" t="s">
        <v>18</v>
      </c>
      <c r="C116" s="52" t="s">
        <v>19</v>
      </c>
      <c r="D116" s="52">
        <v>258.26648249879088</v>
      </c>
      <c r="E116" s="52">
        <v>4.208571429</v>
      </c>
      <c r="F116" s="52">
        <v>0</v>
      </c>
      <c r="G116" s="52">
        <v>0</v>
      </c>
    </row>
    <row r="117" spans="1:7" x14ac:dyDescent="0.2">
      <c r="A117" s="66">
        <v>40337</v>
      </c>
      <c r="B117" s="52" t="s">
        <v>18</v>
      </c>
      <c r="C117" s="52" t="s">
        <v>19</v>
      </c>
      <c r="D117" s="52">
        <v>120.9717472247146</v>
      </c>
      <c r="E117" s="52">
        <v>4.6328571429999998</v>
      </c>
      <c r="F117" s="52">
        <v>0</v>
      </c>
      <c r="G117" s="52">
        <v>0</v>
      </c>
    </row>
    <row r="118" spans="1:7" x14ac:dyDescent="0.2">
      <c r="A118" s="66">
        <v>40344</v>
      </c>
      <c r="B118" s="52" t="s">
        <v>18</v>
      </c>
      <c r="C118" s="52" t="s">
        <v>19</v>
      </c>
      <c r="D118" s="52">
        <v>323.95524257777464</v>
      </c>
      <c r="E118" s="52">
        <v>4.6455555559999997</v>
      </c>
      <c r="F118" s="52">
        <v>1</v>
      </c>
      <c r="G118" s="52">
        <v>0</v>
      </c>
    </row>
    <row r="119" spans="1:7" x14ac:dyDescent="0.2">
      <c r="A119" s="66">
        <v>40351</v>
      </c>
      <c r="B119" s="52" t="s">
        <v>18</v>
      </c>
      <c r="C119" s="52" t="s">
        <v>19</v>
      </c>
      <c r="D119" s="52">
        <v>332.53958284465392</v>
      </c>
      <c r="E119" s="52">
        <v>4.12</v>
      </c>
      <c r="F119" s="52">
        <v>0</v>
      </c>
      <c r="G119" s="52">
        <v>1</v>
      </c>
    </row>
    <row r="120" spans="1:7" x14ac:dyDescent="0.2">
      <c r="A120" s="66">
        <v>40358</v>
      </c>
      <c r="B120" s="52" t="s">
        <v>18</v>
      </c>
      <c r="C120" s="52" t="s">
        <v>19</v>
      </c>
      <c r="D120" s="52">
        <v>318.75480206331304</v>
      </c>
      <c r="E120" s="52">
        <v>4.12</v>
      </c>
      <c r="F120" s="52">
        <v>0</v>
      </c>
      <c r="G120" s="52">
        <v>1</v>
      </c>
    </row>
    <row r="121" spans="1:7" x14ac:dyDescent="0.2">
      <c r="A121" s="66">
        <v>40365</v>
      </c>
      <c r="B121" s="52" t="s">
        <v>18</v>
      </c>
      <c r="C121" s="52" t="s">
        <v>19</v>
      </c>
      <c r="D121" s="52">
        <v>333.84805201146571</v>
      </c>
      <c r="E121" s="52">
        <v>3.3111111110000002</v>
      </c>
      <c r="F121" s="52">
        <v>0</v>
      </c>
      <c r="G121" s="52">
        <v>1</v>
      </c>
    </row>
    <row r="122" spans="1:7" x14ac:dyDescent="0.2">
      <c r="A122" s="66">
        <v>40372</v>
      </c>
      <c r="B122" s="52" t="s">
        <v>18</v>
      </c>
      <c r="C122" s="52" t="s">
        <v>19</v>
      </c>
      <c r="D122" s="52">
        <v>335.28131464737612</v>
      </c>
      <c r="E122" s="52">
        <v>3.1469999999999998</v>
      </c>
      <c r="F122" s="52">
        <v>0</v>
      </c>
      <c r="G122" s="52">
        <v>0</v>
      </c>
    </row>
    <row r="123" spans="1:7" x14ac:dyDescent="0.2">
      <c r="A123" s="66">
        <v>40302</v>
      </c>
      <c r="B123" s="52" t="s">
        <v>18</v>
      </c>
      <c r="C123" s="52" t="s">
        <v>20</v>
      </c>
      <c r="D123" s="52">
        <v>169.60160845688188</v>
      </c>
      <c r="E123" s="52">
        <v>4.24</v>
      </c>
      <c r="F123" s="52">
        <v>0</v>
      </c>
      <c r="G123" s="52">
        <v>0</v>
      </c>
    </row>
    <row r="124" spans="1:7" x14ac:dyDescent="0.2">
      <c r="A124" s="66">
        <v>40309</v>
      </c>
      <c r="B124" s="52" t="s">
        <v>18</v>
      </c>
      <c r="C124" s="52" t="s">
        <v>20</v>
      </c>
      <c r="D124" s="52">
        <v>209.3971488106277</v>
      </c>
      <c r="E124" s="52">
        <v>4.2283333330000001</v>
      </c>
      <c r="F124" s="52">
        <v>0</v>
      </c>
      <c r="G124" s="52">
        <v>0</v>
      </c>
    </row>
    <row r="125" spans="1:7" x14ac:dyDescent="0.2">
      <c r="A125" s="66">
        <v>40316</v>
      </c>
      <c r="B125" s="52" t="s">
        <v>18</v>
      </c>
      <c r="C125" s="52" t="s">
        <v>20</v>
      </c>
      <c r="D125" s="52">
        <v>196.34960394675636</v>
      </c>
      <c r="E125" s="52">
        <v>3.9950000000000001</v>
      </c>
      <c r="F125" s="52">
        <v>0</v>
      </c>
      <c r="G125" s="52">
        <v>0</v>
      </c>
    </row>
    <row r="126" spans="1:7" x14ac:dyDescent="0.2">
      <c r="A126" s="66">
        <v>40323</v>
      </c>
      <c r="B126" s="52" t="s">
        <v>18</v>
      </c>
      <c r="C126" s="52" t="s">
        <v>20</v>
      </c>
      <c r="D126" s="52">
        <v>358.38055216776797</v>
      </c>
      <c r="E126" s="52">
        <v>3.9950000000000001</v>
      </c>
      <c r="F126" s="52">
        <v>0</v>
      </c>
      <c r="G126" s="52">
        <v>0</v>
      </c>
    </row>
    <row r="127" spans="1:7" x14ac:dyDescent="0.2">
      <c r="A127" s="66">
        <v>40330</v>
      </c>
      <c r="B127" s="52" t="s">
        <v>18</v>
      </c>
      <c r="C127" s="52" t="s">
        <v>20</v>
      </c>
      <c r="D127" s="52">
        <v>198.00953936017774</v>
      </c>
      <c r="E127" s="52">
        <v>3.9950000000000001</v>
      </c>
      <c r="F127" s="52">
        <v>0</v>
      </c>
      <c r="G127" s="52">
        <v>0</v>
      </c>
    </row>
    <row r="128" spans="1:7" x14ac:dyDescent="0.2">
      <c r="A128" s="66">
        <v>40337</v>
      </c>
      <c r="B128" s="52" t="s">
        <v>18</v>
      </c>
      <c r="C128" s="52" t="s">
        <v>20</v>
      </c>
      <c r="D128" s="52">
        <v>166.40779961215463</v>
      </c>
      <c r="E128" s="52">
        <v>4.24</v>
      </c>
      <c r="F128" s="52">
        <v>0</v>
      </c>
      <c r="G128" s="52">
        <v>0</v>
      </c>
    </row>
    <row r="129" spans="1:7" x14ac:dyDescent="0.2">
      <c r="A129" s="66">
        <v>40344</v>
      </c>
      <c r="B129" s="52" t="s">
        <v>18</v>
      </c>
      <c r="C129" s="52" t="s">
        <v>20</v>
      </c>
      <c r="D129" s="52">
        <v>299.87320850245294</v>
      </c>
      <c r="E129" s="52">
        <v>4.24</v>
      </c>
      <c r="F129" s="52">
        <v>1</v>
      </c>
      <c r="G129" s="52">
        <v>0</v>
      </c>
    </row>
    <row r="130" spans="1:7" x14ac:dyDescent="0.2">
      <c r="A130" s="66">
        <v>40351</v>
      </c>
      <c r="B130" s="52" t="s">
        <v>18</v>
      </c>
      <c r="C130" s="52" t="s">
        <v>20</v>
      </c>
      <c r="D130" s="52">
        <v>344.85569958245247</v>
      </c>
      <c r="E130" s="52">
        <v>4.24</v>
      </c>
      <c r="F130" s="52">
        <v>0</v>
      </c>
      <c r="G130" s="52">
        <v>1</v>
      </c>
    </row>
    <row r="131" spans="1:7" x14ac:dyDescent="0.2">
      <c r="A131" s="66">
        <v>40358</v>
      </c>
      <c r="B131" s="52" t="s">
        <v>18</v>
      </c>
      <c r="C131" s="52" t="s">
        <v>20</v>
      </c>
      <c r="D131" s="52">
        <v>340.26696321400709</v>
      </c>
      <c r="E131" s="52">
        <v>4.24</v>
      </c>
      <c r="F131" s="52">
        <v>0</v>
      </c>
      <c r="G131" s="52">
        <v>1</v>
      </c>
    </row>
    <row r="132" spans="1:7" x14ac:dyDescent="0.2">
      <c r="A132" s="66">
        <v>40365</v>
      </c>
      <c r="B132" s="52" t="s">
        <v>18</v>
      </c>
      <c r="C132" s="52" t="s">
        <v>20</v>
      </c>
      <c r="D132" s="52">
        <v>262.28117718093938</v>
      </c>
      <c r="E132" s="52">
        <v>3.7450000000000001</v>
      </c>
      <c r="F132" s="52">
        <v>0</v>
      </c>
      <c r="G132" s="52">
        <v>1</v>
      </c>
    </row>
    <row r="133" spans="1:7" x14ac:dyDescent="0.2">
      <c r="A133" s="66">
        <v>40372</v>
      </c>
      <c r="B133" s="52" t="s">
        <v>18</v>
      </c>
      <c r="C133" s="52" t="s">
        <v>20</v>
      </c>
      <c r="D133" s="52">
        <v>235.86848608428613</v>
      </c>
      <c r="E133" s="52">
        <v>3.7450000000000001</v>
      </c>
      <c r="F133" s="52">
        <v>0</v>
      </c>
      <c r="G133" s="52">
        <v>0</v>
      </c>
    </row>
    <row r="134" spans="1:7" x14ac:dyDescent="0.2">
      <c r="A134" s="66">
        <v>40302</v>
      </c>
      <c r="B134" s="52" t="s">
        <v>18</v>
      </c>
      <c r="C134" s="52" t="s">
        <v>21</v>
      </c>
      <c r="D134" s="52">
        <v>203.79754865341786</v>
      </c>
      <c r="E134" s="52">
        <v>4.2042857140000001</v>
      </c>
      <c r="F134" s="52">
        <v>0</v>
      </c>
      <c r="G134" s="52">
        <v>0</v>
      </c>
    </row>
    <row r="135" spans="1:7" x14ac:dyDescent="0.2">
      <c r="A135" s="66">
        <v>40309</v>
      </c>
      <c r="B135" s="52" t="s">
        <v>18</v>
      </c>
      <c r="C135" s="52" t="s">
        <v>21</v>
      </c>
      <c r="D135" s="52">
        <v>219.29149989342258</v>
      </c>
      <c r="E135" s="52">
        <v>4.8233333329999999</v>
      </c>
      <c r="F135" s="52">
        <v>0</v>
      </c>
      <c r="G135" s="52">
        <v>0</v>
      </c>
    </row>
    <row r="136" spans="1:7" x14ac:dyDescent="0.2">
      <c r="A136" s="66">
        <v>40316</v>
      </c>
      <c r="B136" s="52" t="s">
        <v>18</v>
      </c>
      <c r="C136" s="52" t="s">
        <v>21</v>
      </c>
      <c r="D136" s="52">
        <v>294.08243374242301</v>
      </c>
      <c r="E136" s="52">
        <v>4.12</v>
      </c>
      <c r="F136" s="52">
        <v>0</v>
      </c>
      <c r="G136" s="52">
        <v>0</v>
      </c>
    </row>
    <row r="137" spans="1:7" x14ac:dyDescent="0.2">
      <c r="A137" s="66">
        <v>40323</v>
      </c>
      <c r="B137" s="52" t="s">
        <v>18</v>
      </c>
      <c r="C137" s="52" t="s">
        <v>21</v>
      </c>
      <c r="D137" s="52">
        <v>337.72974904051551</v>
      </c>
      <c r="E137" s="52">
        <v>3.9242857139999998</v>
      </c>
      <c r="F137" s="52">
        <v>0</v>
      </c>
      <c r="G137" s="52">
        <v>0</v>
      </c>
    </row>
    <row r="138" spans="1:7" x14ac:dyDescent="0.2">
      <c r="A138" s="66">
        <v>40330</v>
      </c>
      <c r="B138" s="52" t="s">
        <v>18</v>
      </c>
      <c r="C138" s="52" t="s">
        <v>21</v>
      </c>
      <c r="D138" s="52">
        <v>198.84945852895032</v>
      </c>
      <c r="E138" s="52">
        <v>3.9242857139999998</v>
      </c>
      <c r="F138" s="52">
        <v>0</v>
      </c>
      <c r="G138" s="52">
        <v>0</v>
      </c>
    </row>
    <row r="139" spans="1:7" x14ac:dyDescent="0.2">
      <c r="A139" s="66">
        <v>40337</v>
      </c>
      <c r="B139" s="52" t="s">
        <v>18</v>
      </c>
      <c r="C139" s="52" t="s">
        <v>21</v>
      </c>
      <c r="D139" s="52">
        <v>224.22524285785963</v>
      </c>
      <c r="E139" s="52">
        <v>4.2042857140000001</v>
      </c>
      <c r="F139" s="52">
        <v>0</v>
      </c>
      <c r="G139" s="52">
        <v>0</v>
      </c>
    </row>
    <row r="140" spans="1:7" x14ac:dyDescent="0.2">
      <c r="A140" s="66">
        <v>40344</v>
      </c>
      <c r="B140" s="52" t="s">
        <v>18</v>
      </c>
      <c r="C140" s="52" t="s">
        <v>21</v>
      </c>
      <c r="D140" s="52">
        <v>258.85789097402039</v>
      </c>
      <c r="E140" s="52">
        <v>4.2042857140000001</v>
      </c>
      <c r="F140" s="52">
        <v>0</v>
      </c>
      <c r="G140" s="52">
        <v>0</v>
      </c>
    </row>
    <row r="141" spans="1:7" x14ac:dyDescent="0.2">
      <c r="A141" s="66">
        <v>40351</v>
      </c>
      <c r="B141" s="52" t="s">
        <v>18</v>
      </c>
      <c r="C141" s="52" t="s">
        <v>21</v>
      </c>
      <c r="D141" s="52">
        <v>259.40173476767922</v>
      </c>
      <c r="E141" s="52">
        <v>3.801111111</v>
      </c>
      <c r="F141" s="52">
        <v>0</v>
      </c>
      <c r="G141" s="52">
        <v>0</v>
      </c>
    </row>
    <row r="142" spans="1:7" x14ac:dyDescent="0.2">
      <c r="A142" s="66">
        <v>40358</v>
      </c>
      <c r="B142" s="52" t="s">
        <v>18</v>
      </c>
      <c r="C142" s="52" t="s">
        <v>21</v>
      </c>
      <c r="D142" s="52">
        <v>206.1745931678478</v>
      </c>
      <c r="E142" s="52">
        <v>3.9337499999999999</v>
      </c>
      <c r="F142" s="52">
        <v>0</v>
      </c>
      <c r="G142" s="52">
        <v>0</v>
      </c>
    </row>
    <row r="143" spans="1:7" x14ac:dyDescent="0.2">
      <c r="A143" s="66">
        <v>40365</v>
      </c>
      <c r="B143" s="52" t="s">
        <v>18</v>
      </c>
      <c r="C143" s="52" t="s">
        <v>21</v>
      </c>
      <c r="D143" s="52">
        <v>304.46835954757643</v>
      </c>
      <c r="E143" s="52">
        <v>3.3111111110000002</v>
      </c>
      <c r="F143" s="52">
        <v>0</v>
      </c>
      <c r="G143" s="52">
        <v>0</v>
      </c>
    </row>
    <row r="144" spans="1:7" x14ac:dyDescent="0.2">
      <c r="A144" s="66">
        <v>40372</v>
      </c>
      <c r="B144" s="52" t="s">
        <v>18</v>
      </c>
      <c r="C144" s="52" t="s">
        <v>21</v>
      </c>
      <c r="D144" s="52">
        <v>331.18181179812558</v>
      </c>
      <c r="E144" s="52">
        <v>3.1469999999999998</v>
      </c>
      <c r="F144" s="52">
        <v>0</v>
      </c>
      <c r="G144" s="52">
        <v>0</v>
      </c>
    </row>
    <row r="145" spans="1:7" x14ac:dyDescent="0.2">
      <c r="A145" s="66">
        <v>40302</v>
      </c>
      <c r="B145" s="52" t="s">
        <v>18</v>
      </c>
      <c r="C145" s="52" t="s">
        <v>22</v>
      </c>
      <c r="D145" s="52">
        <v>280.66506151742271</v>
      </c>
      <c r="E145" s="52">
        <v>4.1614285710000001</v>
      </c>
      <c r="F145" s="52">
        <v>0</v>
      </c>
      <c r="G145" s="52">
        <v>1</v>
      </c>
    </row>
    <row r="146" spans="1:7" x14ac:dyDescent="0.2">
      <c r="A146" s="66">
        <v>40309</v>
      </c>
      <c r="B146" s="52" t="s">
        <v>18</v>
      </c>
      <c r="C146" s="52" t="s">
        <v>22</v>
      </c>
      <c r="D146" s="52">
        <v>340.35566181391414</v>
      </c>
      <c r="E146" s="52">
        <v>4.1614285710000001</v>
      </c>
      <c r="F146" s="52">
        <v>0</v>
      </c>
      <c r="G146" s="52">
        <v>0</v>
      </c>
    </row>
    <row r="147" spans="1:7" x14ac:dyDescent="0.2">
      <c r="A147" s="66">
        <v>40316</v>
      </c>
      <c r="B147" s="52" t="s">
        <v>18</v>
      </c>
      <c r="C147" s="52" t="s">
        <v>22</v>
      </c>
      <c r="D147" s="52">
        <v>293.192482907672</v>
      </c>
      <c r="E147" s="52">
        <v>3.9449999999999998</v>
      </c>
      <c r="F147" s="52">
        <v>0</v>
      </c>
      <c r="G147" s="52">
        <v>0</v>
      </c>
    </row>
    <row r="148" spans="1:7" x14ac:dyDescent="0.2">
      <c r="A148" s="66">
        <v>40323</v>
      </c>
      <c r="B148" s="52" t="s">
        <v>18</v>
      </c>
      <c r="C148" s="52" t="s">
        <v>22</v>
      </c>
      <c r="D148" s="52">
        <v>247.64821289163172</v>
      </c>
      <c r="E148" s="52">
        <v>4.2371428570000003</v>
      </c>
      <c r="F148" s="52">
        <v>0</v>
      </c>
      <c r="G148" s="52">
        <v>0</v>
      </c>
    </row>
    <row r="149" spans="1:7" x14ac:dyDescent="0.2">
      <c r="A149" s="66">
        <v>40330</v>
      </c>
      <c r="B149" s="52" t="s">
        <v>18</v>
      </c>
      <c r="C149" s="52" t="s">
        <v>22</v>
      </c>
      <c r="D149" s="52">
        <v>236.22983595974381</v>
      </c>
      <c r="E149" s="52">
        <v>4.4562499999999998</v>
      </c>
      <c r="F149" s="52">
        <v>0</v>
      </c>
      <c r="G149" s="52">
        <v>0</v>
      </c>
    </row>
    <row r="150" spans="1:7" x14ac:dyDescent="0.2">
      <c r="A150" s="66">
        <v>40337</v>
      </c>
      <c r="B150" s="52" t="s">
        <v>18</v>
      </c>
      <c r="C150" s="52" t="s">
        <v>22</v>
      </c>
      <c r="D150" s="52">
        <v>272.23564345348746</v>
      </c>
      <c r="E150" s="52">
        <v>4.7328571430000004</v>
      </c>
      <c r="F150" s="52">
        <v>0</v>
      </c>
      <c r="G150" s="52">
        <v>0</v>
      </c>
    </row>
    <row r="151" spans="1:7" x14ac:dyDescent="0.2">
      <c r="A151" s="66">
        <v>40344</v>
      </c>
      <c r="B151" s="52" t="s">
        <v>18</v>
      </c>
      <c r="C151" s="52" t="s">
        <v>22</v>
      </c>
      <c r="D151" s="52">
        <v>183.67520776248719</v>
      </c>
      <c r="E151" s="52">
        <v>4.1614285710000001</v>
      </c>
      <c r="F151" s="52">
        <v>0</v>
      </c>
      <c r="G151" s="52">
        <v>0</v>
      </c>
    </row>
    <row r="152" spans="1:7" x14ac:dyDescent="0.2">
      <c r="A152" s="66">
        <v>40351</v>
      </c>
      <c r="B152" s="52" t="s">
        <v>18</v>
      </c>
      <c r="C152" s="52" t="s">
        <v>22</v>
      </c>
      <c r="D152" s="52">
        <v>252.50665912191596</v>
      </c>
      <c r="E152" s="52">
        <v>4.1900000000000004</v>
      </c>
      <c r="F152" s="52">
        <v>0</v>
      </c>
      <c r="G152" s="52">
        <v>0</v>
      </c>
    </row>
    <row r="153" spans="1:7" x14ac:dyDescent="0.2">
      <c r="A153" s="66">
        <v>40358</v>
      </c>
      <c r="B153" s="52" t="s">
        <v>18</v>
      </c>
      <c r="C153" s="52" t="s">
        <v>22</v>
      </c>
      <c r="D153" s="52">
        <v>289.86053137541177</v>
      </c>
      <c r="E153" s="52">
        <v>4.1614285710000001</v>
      </c>
      <c r="F153" s="52">
        <v>0</v>
      </c>
      <c r="G153" s="52">
        <v>0</v>
      </c>
    </row>
    <row r="154" spans="1:7" x14ac:dyDescent="0.2">
      <c r="A154" s="66">
        <v>40365</v>
      </c>
      <c r="B154" s="52" t="s">
        <v>18</v>
      </c>
      <c r="C154" s="52" t="s">
        <v>22</v>
      </c>
      <c r="D154" s="52">
        <v>200.91386435089427</v>
      </c>
      <c r="E154" s="52">
        <v>3.78</v>
      </c>
      <c r="F154" s="52">
        <v>0</v>
      </c>
      <c r="G154" s="52">
        <v>0</v>
      </c>
    </row>
    <row r="155" spans="1:7" x14ac:dyDescent="0.2">
      <c r="A155" s="66">
        <v>40372</v>
      </c>
      <c r="B155" s="52" t="s">
        <v>18</v>
      </c>
      <c r="C155" s="52" t="s">
        <v>22</v>
      </c>
      <c r="D155" s="52">
        <v>135.1673761865116</v>
      </c>
      <c r="E155" s="52">
        <v>3.78</v>
      </c>
      <c r="F155" s="52">
        <v>0</v>
      </c>
      <c r="G155" s="52">
        <v>0</v>
      </c>
    </row>
    <row r="156" spans="1:7" x14ac:dyDescent="0.2">
      <c r="A156" s="66">
        <v>40302</v>
      </c>
      <c r="B156" s="52" t="s">
        <v>18</v>
      </c>
      <c r="C156" s="52" t="s">
        <v>23</v>
      </c>
      <c r="D156" s="52">
        <v>89.823337547925831</v>
      </c>
      <c r="E156" s="52">
        <v>4.8566666669999998</v>
      </c>
      <c r="F156" s="52">
        <v>0</v>
      </c>
      <c r="G156" s="52">
        <v>0</v>
      </c>
    </row>
    <row r="157" spans="1:7" x14ac:dyDescent="0.2">
      <c r="A157" s="66">
        <v>40309</v>
      </c>
      <c r="B157" s="52" t="s">
        <v>18</v>
      </c>
      <c r="C157" s="52" t="s">
        <v>23</v>
      </c>
      <c r="D157" s="52">
        <v>171.57186238849636</v>
      </c>
      <c r="E157" s="52">
        <v>4.8566666669999998</v>
      </c>
      <c r="F157" s="52">
        <v>0</v>
      </c>
      <c r="G157" s="52">
        <v>0</v>
      </c>
    </row>
    <row r="158" spans="1:7" x14ac:dyDescent="0.2">
      <c r="A158" s="66">
        <v>40316</v>
      </c>
      <c r="B158" s="52" t="s">
        <v>18</v>
      </c>
      <c r="C158" s="52" t="s">
        <v>23</v>
      </c>
      <c r="D158" s="52">
        <v>197.55094390304976</v>
      </c>
      <c r="E158" s="52">
        <v>4.3499999999999996</v>
      </c>
      <c r="F158" s="52">
        <v>0</v>
      </c>
      <c r="G158" s="52">
        <v>0</v>
      </c>
    </row>
    <row r="159" spans="1:7" x14ac:dyDescent="0.2">
      <c r="A159" s="66">
        <v>40323</v>
      </c>
      <c r="B159" s="52" t="s">
        <v>18</v>
      </c>
      <c r="C159" s="52" t="s">
        <v>23</v>
      </c>
      <c r="D159" s="52">
        <v>268.89447791817884</v>
      </c>
      <c r="E159" s="52">
        <v>4.3499999999999996</v>
      </c>
      <c r="F159" s="52">
        <v>0</v>
      </c>
      <c r="G159" s="52">
        <v>0</v>
      </c>
    </row>
    <row r="160" spans="1:7" x14ac:dyDescent="0.2">
      <c r="A160" s="66">
        <v>40330</v>
      </c>
      <c r="B160" s="52" t="s">
        <v>18</v>
      </c>
      <c r="C160" s="52" t="s">
        <v>23</v>
      </c>
      <c r="D160" s="52">
        <v>173.2082566698104</v>
      </c>
      <c r="E160" s="52">
        <v>4.1449999999999996</v>
      </c>
      <c r="F160" s="52">
        <v>0</v>
      </c>
      <c r="G160" s="52">
        <v>0</v>
      </c>
    </row>
    <row r="161" spans="1:7" x14ac:dyDescent="0.2">
      <c r="A161" s="66">
        <v>40337</v>
      </c>
      <c r="B161" s="52" t="s">
        <v>18</v>
      </c>
      <c r="C161" s="52" t="s">
        <v>23</v>
      </c>
      <c r="D161" s="52">
        <v>299.9339069101668</v>
      </c>
      <c r="E161" s="52">
        <v>4.6399999999999997</v>
      </c>
      <c r="F161" s="52">
        <v>0</v>
      </c>
      <c r="G161" s="52">
        <v>0</v>
      </c>
    </row>
    <row r="162" spans="1:7" x14ac:dyDescent="0.2">
      <c r="A162" s="66">
        <v>40344</v>
      </c>
      <c r="B162" s="52" t="s">
        <v>18</v>
      </c>
      <c r="C162" s="52" t="s">
        <v>23</v>
      </c>
      <c r="D162" s="52">
        <v>244.48261981110159</v>
      </c>
      <c r="E162" s="52">
        <v>4.1900000000000004</v>
      </c>
      <c r="F162" s="52">
        <v>0</v>
      </c>
      <c r="G162" s="52">
        <v>0</v>
      </c>
    </row>
    <row r="163" spans="1:7" x14ac:dyDescent="0.2">
      <c r="A163" s="66">
        <v>40351</v>
      </c>
      <c r="B163" s="52" t="s">
        <v>18</v>
      </c>
      <c r="C163" s="52" t="s">
        <v>23</v>
      </c>
      <c r="D163" s="52">
        <v>440.97002195203333</v>
      </c>
      <c r="E163" s="52">
        <v>4.1900000000000004</v>
      </c>
      <c r="F163" s="52">
        <v>1</v>
      </c>
      <c r="G163" s="52">
        <v>0</v>
      </c>
    </row>
    <row r="164" spans="1:7" x14ac:dyDescent="0.2">
      <c r="A164" s="66">
        <v>40358</v>
      </c>
      <c r="B164" s="52" t="s">
        <v>18</v>
      </c>
      <c r="C164" s="52" t="s">
        <v>23</v>
      </c>
      <c r="D164" s="52">
        <v>269.93480159233297</v>
      </c>
      <c r="E164" s="52">
        <v>3.94</v>
      </c>
      <c r="F164" s="52">
        <v>0</v>
      </c>
      <c r="G164" s="52">
        <v>1</v>
      </c>
    </row>
    <row r="165" spans="1:7" x14ac:dyDescent="0.2">
      <c r="A165" s="66">
        <v>40365</v>
      </c>
      <c r="B165" s="52" t="s">
        <v>18</v>
      </c>
      <c r="C165" s="52" t="s">
        <v>23</v>
      </c>
      <c r="D165" s="52">
        <v>334.96321778716339</v>
      </c>
      <c r="E165" s="52">
        <v>4.1790000000000003</v>
      </c>
      <c r="F165" s="52">
        <v>0</v>
      </c>
      <c r="G165" s="52">
        <v>1</v>
      </c>
    </row>
    <row r="166" spans="1:7" x14ac:dyDescent="0.2">
      <c r="A166" s="66">
        <v>40372</v>
      </c>
      <c r="B166" s="52" t="s">
        <v>18</v>
      </c>
      <c r="C166" s="52" t="s">
        <v>23</v>
      </c>
      <c r="D166" s="52">
        <v>357.7484603303962</v>
      </c>
      <c r="E166" s="52">
        <v>4.1790000000000003</v>
      </c>
      <c r="F166" s="52">
        <v>0</v>
      </c>
      <c r="G166" s="52">
        <v>1</v>
      </c>
    </row>
    <row r="167" spans="1:7" x14ac:dyDescent="0.2">
      <c r="A167" s="66">
        <v>40302</v>
      </c>
      <c r="B167" s="52" t="s">
        <v>18</v>
      </c>
      <c r="C167" s="52" t="s">
        <v>24</v>
      </c>
      <c r="D167" s="52">
        <v>230.50294470959292</v>
      </c>
      <c r="E167" s="52">
        <v>5.29</v>
      </c>
      <c r="F167" s="52">
        <v>0</v>
      </c>
      <c r="G167" s="52">
        <v>1</v>
      </c>
    </row>
    <row r="168" spans="1:7" x14ac:dyDescent="0.2">
      <c r="A168" s="66">
        <v>40309</v>
      </c>
      <c r="B168" s="52" t="s">
        <v>18</v>
      </c>
      <c r="C168" s="52" t="s">
        <v>24</v>
      </c>
      <c r="D168" s="52">
        <v>363.78535420602554</v>
      </c>
      <c r="E168" s="52">
        <v>4.3899999999999997</v>
      </c>
      <c r="F168" s="52">
        <v>0</v>
      </c>
      <c r="G168" s="52">
        <v>0</v>
      </c>
    </row>
    <row r="169" spans="1:7" x14ac:dyDescent="0.2">
      <c r="A169" s="66">
        <v>40316</v>
      </c>
      <c r="B169" s="52" t="s">
        <v>18</v>
      </c>
      <c r="C169" s="52" t="s">
        <v>24</v>
      </c>
      <c r="D169" s="52">
        <v>268.40864887242094</v>
      </c>
      <c r="E169" s="52">
        <v>4.79</v>
      </c>
      <c r="F169" s="52">
        <v>0</v>
      </c>
      <c r="G169" s="52">
        <v>0</v>
      </c>
    </row>
    <row r="170" spans="1:7" x14ac:dyDescent="0.2">
      <c r="A170" s="66">
        <v>40323</v>
      </c>
      <c r="B170" s="52" t="s">
        <v>18</v>
      </c>
      <c r="C170" s="52" t="s">
        <v>24</v>
      </c>
      <c r="D170" s="52">
        <v>211.23872621363978</v>
      </c>
      <c r="E170" s="52">
        <v>4.3899999999999997</v>
      </c>
      <c r="F170" s="52">
        <v>0</v>
      </c>
      <c r="G170" s="52">
        <v>0</v>
      </c>
    </row>
    <row r="171" spans="1:7" x14ac:dyDescent="0.2">
      <c r="A171" s="66">
        <v>40330</v>
      </c>
      <c r="B171" s="52" t="s">
        <v>18</v>
      </c>
      <c r="C171" s="52" t="s">
        <v>24</v>
      </c>
      <c r="D171" s="52">
        <v>223.0831529572697</v>
      </c>
      <c r="E171" s="52">
        <v>4.79</v>
      </c>
      <c r="F171" s="52">
        <v>0</v>
      </c>
      <c r="G171" s="52">
        <v>0</v>
      </c>
    </row>
    <row r="172" spans="1:7" x14ac:dyDescent="0.2">
      <c r="A172" s="66">
        <v>40337</v>
      </c>
      <c r="B172" s="52" t="s">
        <v>18</v>
      </c>
      <c r="C172" s="52" t="s">
        <v>24</v>
      </c>
      <c r="D172" s="52">
        <v>351.97074735656679</v>
      </c>
      <c r="E172" s="52">
        <v>5.29</v>
      </c>
      <c r="F172" s="52">
        <v>0</v>
      </c>
      <c r="G172" s="52">
        <v>0</v>
      </c>
    </row>
    <row r="173" spans="1:7" x14ac:dyDescent="0.2">
      <c r="A173" s="66">
        <v>40344</v>
      </c>
      <c r="B173" s="52" t="s">
        <v>18</v>
      </c>
      <c r="C173" s="52" t="s">
        <v>24</v>
      </c>
      <c r="D173" s="52">
        <v>168.5650474293837</v>
      </c>
      <c r="E173" s="52">
        <v>5.83</v>
      </c>
      <c r="F173" s="52">
        <v>0</v>
      </c>
      <c r="G173" s="52">
        <v>0</v>
      </c>
    </row>
    <row r="174" spans="1:7" x14ac:dyDescent="0.2">
      <c r="A174" s="66">
        <v>40351</v>
      </c>
      <c r="B174" s="52" t="s">
        <v>18</v>
      </c>
      <c r="C174" s="52" t="s">
        <v>24</v>
      </c>
      <c r="D174" s="52">
        <v>241.95493277686541</v>
      </c>
      <c r="E174" s="52">
        <v>6.19</v>
      </c>
      <c r="F174" s="52">
        <v>0</v>
      </c>
      <c r="G174" s="52">
        <v>0</v>
      </c>
    </row>
    <row r="175" spans="1:7" x14ac:dyDescent="0.2">
      <c r="A175" s="66">
        <v>40358</v>
      </c>
      <c r="B175" s="52" t="s">
        <v>18</v>
      </c>
      <c r="C175" s="52" t="s">
        <v>24</v>
      </c>
      <c r="D175" s="52">
        <v>184.85808826771864</v>
      </c>
      <c r="E175" s="52">
        <v>5.59</v>
      </c>
      <c r="F175" s="52">
        <v>0</v>
      </c>
      <c r="G175" s="52">
        <v>0</v>
      </c>
    </row>
    <row r="176" spans="1:7" x14ac:dyDescent="0.2">
      <c r="A176" s="66">
        <v>40365</v>
      </c>
      <c r="B176" s="52" t="s">
        <v>18</v>
      </c>
      <c r="C176" s="52" t="s">
        <v>24</v>
      </c>
      <c r="D176" s="52">
        <v>200.07702230282163</v>
      </c>
      <c r="E176" s="52">
        <v>4.6224999999999996</v>
      </c>
      <c r="F176" s="52">
        <v>0</v>
      </c>
      <c r="G176" s="52">
        <v>0</v>
      </c>
    </row>
    <row r="177" spans="1:7" x14ac:dyDescent="0.2">
      <c r="A177" s="66">
        <v>40372</v>
      </c>
      <c r="B177" s="52" t="s">
        <v>18</v>
      </c>
      <c r="C177" s="52" t="s">
        <v>24</v>
      </c>
      <c r="D177" s="52">
        <v>181.75129023351653</v>
      </c>
      <c r="E177" s="52">
        <v>4.6224999999999996</v>
      </c>
      <c r="F177" s="52">
        <v>0</v>
      </c>
      <c r="G177" s="52">
        <v>0</v>
      </c>
    </row>
    <row r="178" spans="1:7" x14ac:dyDescent="0.2">
      <c r="A178" s="66">
        <v>40302</v>
      </c>
      <c r="B178" s="52" t="s">
        <v>18</v>
      </c>
      <c r="C178" s="52" t="s">
        <v>25</v>
      </c>
      <c r="D178" s="52">
        <v>154.70125058617577</v>
      </c>
      <c r="E178" s="52">
        <v>4.7328571430000004</v>
      </c>
      <c r="F178" s="52">
        <v>0</v>
      </c>
      <c r="G178" s="52">
        <v>0</v>
      </c>
    </row>
    <row r="179" spans="1:7" x14ac:dyDescent="0.2">
      <c r="A179" s="66">
        <v>40309</v>
      </c>
      <c r="B179" s="52" t="s">
        <v>18</v>
      </c>
      <c r="C179" s="52" t="s">
        <v>25</v>
      </c>
      <c r="D179" s="52">
        <v>120.08165652683778</v>
      </c>
      <c r="E179" s="52">
        <v>4.03</v>
      </c>
      <c r="F179" s="52">
        <v>0</v>
      </c>
      <c r="G179" s="52">
        <v>0</v>
      </c>
    </row>
    <row r="180" spans="1:7" x14ac:dyDescent="0.2">
      <c r="A180" s="66">
        <v>40316</v>
      </c>
      <c r="B180" s="52" t="s">
        <v>18</v>
      </c>
      <c r="C180" s="52" t="s">
        <v>25</v>
      </c>
      <c r="D180" s="52">
        <v>284.8292030196755</v>
      </c>
      <c r="E180" s="52">
        <v>3.6663636359999998</v>
      </c>
      <c r="F180" s="52">
        <v>0</v>
      </c>
      <c r="G180" s="52">
        <v>0</v>
      </c>
    </row>
    <row r="181" spans="1:7" x14ac:dyDescent="0.2">
      <c r="A181" s="66">
        <v>40323</v>
      </c>
      <c r="B181" s="52" t="s">
        <v>18</v>
      </c>
      <c r="C181" s="52" t="s">
        <v>25</v>
      </c>
      <c r="D181" s="52">
        <v>248.17471444662888</v>
      </c>
      <c r="E181" s="52">
        <v>3.6663636359999998</v>
      </c>
      <c r="F181" s="52">
        <v>0</v>
      </c>
      <c r="G181" s="52">
        <v>0</v>
      </c>
    </row>
    <row r="182" spans="1:7" x14ac:dyDescent="0.2">
      <c r="A182" s="66">
        <v>40330</v>
      </c>
      <c r="B182" s="52" t="s">
        <v>18</v>
      </c>
      <c r="C182" s="52" t="s">
        <v>25</v>
      </c>
      <c r="D182" s="52">
        <v>278.14696766500168</v>
      </c>
      <c r="E182" s="52">
        <v>3.794</v>
      </c>
      <c r="F182" s="52">
        <v>0</v>
      </c>
      <c r="G182" s="52">
        <v>0</v>
      </c>
    </row>
    <row r="183" spans="1:7" x14ac:dyDescent="0.2">
      <c r="A183" s="66">
        <v>40337</v>
      </c>
      <c r="B183" s="52" t="s">
        <v>18</v>
      </c>
      <c r="C183" s="52" t="s">
        <v>25</v>
      </c>
      <c r="D183" s="52">
        <v>275.66126852782827</v>
      </c>
      <c r="E183" s="52">
        <v>4.03</v>
      </c>
      <c r="F183" s="52">
        <v>0</v>
      </c>
      <c r="G183" s="52">
        <v>0</v>
      </c>
    </row>
    <row r="184" spans="1:7" x14ac:dyDescent="0.2">
      <c r="A184" s="66">
        <v>40344</v>
      </c>
      <c r="B184" s="52" t="s">
        <v>18</v>
      </c>
      <c r="C184" s="52" t="s">
        <v>25</v>
      </c>
      <c r="D184" s="52">
        <v>325.03973275525487</v>
      </c>
      <c r="E184" s="52">
        <v>3.63</v>
      </c>
      <c r="F184" s="52">
        <v>1</v>
      </c>
      <c r="G184" s="52">
        <v>0</v>
      </c>
    </row>
    <row r="185" spans="1:7" x14ac:dyDescent="0.2">
      <c r="A185" s="66">
        <v>40351</v>
      </c>
      <c r="B185" s="52" t="s">
        <v>18</v>
      </c>
      <c r="C185" s="52" t="s">
        <v>25</v>
      </c>
      <c r="D185" s="52">
        <v>336.94447229060336</v>
      </c>
      <c r="E185" s="52">
        <v>4.03</v>
      </c>
      <c r="F185" s="52">
        <v>0</v>
      </c>
      <c r="G185" s="52">
        <v>1</v>
      </c>
    </row>
    <row r="186" spans="1:7" x14ac:dyDescent="0.2">
      <c r="A186" s="66">
        <v>40358</v>
      </c>
      <c r="B186" s="52" t="s">
        <v>18</v>
      </c>
      <c r="C186" s="52" t="s">
        <v>25</v>
      </c>
      <c r="D186" s="52">
        <v>304.84372440863598</v>
      </c>
      <c r="E186" s="52">
        <v>4.2122222220000003</v>
      </c>
      <c r="F186" s="52">
        <v>0</v>
      </c>
      <c r="G186" s="52">
        <v>1</v>
      </c>
    </row>
    <row r="187" spans="1:7" x14ac:dyDescent="0.2">
      <c r="A187" s="66">
        <v>40365</v>
      </c>
      <c r="B187" s="52" t="s">
        <v>18</v>
      </c>
      <c r="C187" s="52" t="s">
        <v>25</v>
      </c>
      <c r="D187" s="52">
        <v>257.52693757002027</v>
      </c>
      <c r="E187" s="52">
        <v>4.0199999999999996</v>
      </c>
      <c r="F187" s="52">
        <v>0</v>
      </c>
      <c r="G187" s="52">
        <v>1</v>
      </c>
    </row>
    <row r="188" spans="1:7" x14ac:dyDescent="0.2">
      <c r="A188" s="66">
        <v>40372</v>
      </c>
      <c r="B188" s="52" t="s">
        <v>18</v>
      </c>
      <c r="C188" s="52" t="s">
        <v>25</v>
      </c>
      <c r="D188" s="52">
        <v>280.49607322898152</v>
      </c>
      <c r="E188" s="52">
        <v>4.0162500000000003</v>
      </c>
      <c r="F188" s="52">
        <v>0</v>
      </c>
      <c r="G188" s="52">
        <v>0</v>
      </c>
    </row>
    <row r="189" spans="1:7" x14ac:dyDescent="0.2">
      <c r="A189" s="66">
        <v>40302</v>
      </c>
      <c r="B189" s="52" t="s">
        <v>18</v>
      </c>
      <c r="C189" s="52" t="s">
        <v>26</v>
      </c>
      <c r="D189" s="52">
        <v>234.36817392164625</v>
      </c>
      <c r="E189" s="52">
        <v>4.2042857140000001</v>
      </c>
      <c r="F189" s="52">
        <v>0</v>
      </c>
      <c r="G189" s="52">
        <v>0</v>
      </c>
    </row>
    <row r="190" spans="1:7" x14ac:dyDescent="0.2">
      <c r="A190" s="66">
        <v>40309</v>
      </c>
      <c r="B190" s="52" t="s">
        <v>18</v>
      </c>
      <c r="C190" s="52" t="s">
        <v>26</v>
      </c>
      <c r="D190" s="52">
        <v>240.35825174778387</v>
      </c>
      <c r="E190" s="52">
        <v>4.181666667</v>
      </c>
      <c r="F190" s="52">
        <v>0</v>
      </c>
      <c r="G190" s="52">
        <v>0</v>
      </c>
    </row>
    <row r="191" spans="1:7" x14ac:dyDescent="0.2">
      <c r="A191" s="66">
        <v>40316</v>
      </c>
      <c r="B191" s="52" t="s">
        <v>18</v>
      </c>
      <c r="C191" s="52" t="s">
        <v>26</v>
      </c>
      <c r="D191" s="52">
        <v>212.82588288712984</v>
      </c>
      <c r="E191" s="52">
        <v>3.9242857139999998</v>
      </c>
      <c r="F191" s="52">
        <v>0</v>
      </c>
      <c r="G191" s="52">
        <v>0</v>
      </c>
    </row>
    <row r="192" spans="1:7" x14ac:dyDescent="0.2">
      <c r="A192" s="66">
        <v>40323</v>
      </c>
      <c r="B192" s="52" t="s">
        <v>18</v>
      </c>
      <c r="C192" s="52" t="s">
        <v>26</v>
      </c>
      <c r="D192" s="52">
        <v>213.59333551683733</v>
      </c>
      <c r="E192" s="52">
        <v>3.8842857139999998</v>
      </c>
      <c r="F192" s="52">
        <v>0</v>
      </c>
      <c r="G192" s="52">
        <v>0</v>
      </c>
    </row>
    <row r="193" spans="1:7" x14ac:dyDescent="0.2">
      <c r="A193" s="66">
        <v>40330</v>
      </c>
      <c r="B193" s="52" t="s">
        <v>18</v>
      </c>
      <c r="C193" s="52" t="s">
        <v>26</v>
      </c>
      <c r="D193" s="52">
        <v>202.78247809055952</v>
      </c>
      <c r="E193" s="52">
        <v>3.464</v>
      </c>
      <c r="F193" s="52">
        <v>0</v>
      </c>
      <c r="G193" s="52">
        <v>0</v>
      </c>
    </row>
    <row r="194" spans="1:7" x14ac:dyDescent="0.2">
      <c r="A194" s="66">
        <v>40337</v>
      </c>
      <c r="B194" s="52" t="s">
        <v>18</v>
      </c>
      <c r="C194" s="52" t="s">
        <v>26</v>
      </c>
      <c r="D194" s="52">
        <v>172.89299098579787</v>
      </c>
      <c r="E194" s="52">
        <v>3.66</v>
      </c>
      <c r="F194" s="52">
        <v>0</v>
      </c>
      <c r="G194" s="52">
        <v>0</v>
      </c>
    </row>
    <row r="195" spans="1:7" x14ac:dyDescent="0.2">
      <c r="A195" s="66">
        <v>40344</v>
      </c>
      <c r="B195" s="52" t="s">
        <v>18</v>
      </c>
      <c r="C195" s="52" t="s">
        <v>26</v>
      </c>
      <c r="D195" s="52">
        <v>270.36572840572046</v>
      </c>
      <c r="E195" s="52">
        <v>3.6233333330000002</v>
      </c>
      <c r="F195" s="52">
        <v>0</v>
      </c>
      <c r="G195" s="52">
        <v>0</v>
      </c>
    </row>
    <row r="196" spans="1:7" x14ac:dyDescent="0.2">
      <c r="A196" s="66">
        <v>40351</v>
      </c>
      <c r="B196" s="52" t="s">
        <v>18</v>
      </c>
      <c r="C196" s="52" t="s">
        <v>26</v>
      </c>
      <c r="D196" s="52">
        <v>280.23676981467042</v>
      </c>
      <c r="E196" s="52">
        <v>3.96</v>
      </c>
      <c r="F196" s="52">
        <v>0</v>
      </c>
      <c r="G196" s="52">
        <v>0</v>
      </c>
    </row>
    <row r="197" spans="1:7" x14ac:dyDescent="0.2">
      <c r="A197" s="66">
        <v>40358</v>
      </c>
      <c r="B197" s="52" t="s">
        <v>18</v>
      </c>
      <c r="C197" s="52" t="s">
        <v>26</v>
      </c>
      <c r="D197" s="52">
        <v>350.55099080856598</v>
      </c>
      <c r="E197" s="52">
        <v>3.629</v>
      </c>
      <c r="F197" s="52">
        <v>1</v>
      </c>
      <c r="G197" s="52">
        <v>0</v>
      </c>
    </row>
    <row r="198" spans="1:7" x14ac:dyDescent="0.2">
      <c r="A198" s="66">
        <v>40365</v>
      </c>
      <c r="B198" s="52" t="s">
        <v>18</v>
      </c>
      <c r="C198" s="52" t="s">
        <v>26</v>
      </c>
      <c r="D198" s="52">
        <v>351.30307609863956</v>
      </c>
      <c r="E198" s="52">
        <v>3.0049999999999999</v>
      </c>
      <c r="F198" s="52">
        <v>0</v>
      </c>
      <c r="G198" s="52">
        <v>1</v>
      </c>
    </row>
    <row r="199" spans="1:7" x14ac:dyDescent="0.2">
      <c r="A199" s="66">
        <v>40372</v>
      </c>
      <c r="B199" s="52" t="s">
        <v>18</v>
      </c>
      <c r="C199" s="52" t="s">
        <v>26</v>
      </c>
      <c r="D199" s="52">
        <v>313.2871856579099</v>
      </c>
      <c r="E199" s="52">
        <v>3.1419999999999999</v>
      </c>
      <c r="F199" s="52">
        <v>0</v>
      </c>
      <c r="G199" s="52">
        <v>1</v>
      </c>
    </row>
    <row r="200" spans="1:7" x14ac:dyDescent="0.2">
      <c r="A200" s="66">
        <v>40302</v>
      </c>
      <c r="B200" s="52" t="s">
        <v>18</v>
      </c>
      <c r="C200" s="52" t="s">
        <v>27</v>
      </c>
      <c r="D200" s="52">
        <v>206.85485160026474</v>
      </c>
      <c r="E200" s="52">
        <v>4.7328571430000004</v>
      </c>
      <c r="F200" s="52">
        <v>0</v>
      </c>
      <c r="G200" s="52">
        <v>0</v>
      </c>
    </row>
    <row r="201" spans="1:7" x14ac:dyDescent="0.2">
      <c r="A201" s="66">
        <v>40309</v>
      </c>
      <c r="B201" s="52" t="s">
        <v>18</v>
      </c>
      <c r="C201" s="52" t="s">
        <v>27</v>
      </c>
      <c r="D201" s="52">
        <v>142.74466259605006</v>
      </c>
      <c r="E201" s="52">
        <v>4.1614285710000001</v>
      </c>
      <c r="F201" s="52">
        <v>0</v>
      </c>
      <c r="G201" s="52">
        <v>0</v>
      </c>
    </row>
    <row r="202" spans="1:7" x14ac:dyDescent="0.2">
      <c r="A202" s="66">
        <v>40316</v>
      </c>
      <c r="B202" s="52" t="s">
        <v>18</v>
      </c>
      <c r="C202" s="52" t="s">
        <v>27</v>
      </c>
      <c r="D202" s="52">
        <v>227.90986270015858</v>
      </c>
      <c r="E202" s="52">
        <v>3.8814285709999998</v>
      </c>
      <c r="F202" s="52">
        <v>0</v>
      </c>
      <c r="G202" s="52">
        <v>0</v>
      </c>
    </row>
    <row r="203" spans="1:7" x14ac:dyDescent="0.2">
      <c r="A203" s="66">
        <v>40323</v>
      </c>
      <c r="B203" s="52" t="s">
        <v>18</v>
      </c>
      <c r="C203" s="52" t="s">
        <v>27</v>
      </c>
      <c r="D203" s="52">
        <v>223.9126389906113</v>
      </c>
      <c r="E203" s="52">
        <v>4.1449999999999996</v>
      </c>
      <c r="F203" s="52">
        <v>0</v>
      </c>
      <c r="G203" s="52">
        <v>0</v>
      </c>
    </row>
    <row r="204" spans="1:7" x14ac:dyDescent="0.2">
      <c r="A204" s="66">
        <v>40330</v>
      </c>
      <c r="B204" s="52" t="s">
        <v>18</v>
      </c>
      <c r="C204" s="52" t="s">
        <v>27</v>
      </c>
      <c r="D204" s="52">
        <v>220.86505026355866</v>
      </c>
      <c r="E204" s="52">
        <v>3.8814285709999998</v>
      </c>
      <c r="F204" s="52">
        <v>0</v>
      </c>
      <c r="G204" s="52">
        <v>0</v>
      </c>
    </row>
    <row r="205" spans="1:7" x14ac:dyDescent="0.2">
      <c r="A205" s="66">
        <v>40337</v>
      </c>
      <c r="B205" s="52" t="s">
        <v>18</v>
      </c>
      <c r="C205" s="52" t="s">
        <v>27</v>
      </c>
      <c r="D205" s="52">
        <v>229.21950133471654</v>
      </c>
      <c r="E205" s="52">
        <v>4.1900000000000004</v>
      </c>
      <c r="F205" s="52">
        <v>0</v>
      </c>
      <c r="G205" s="52">
        <v>0</v>
      </c>
    </row>
    <row r="206" spans="1:7" x14ac:dyDescent="0.2">
      <c r="A206" s="66">
        <v>40344</v>
      </c>
      <c r="B206" s="52" t="s">
        <v>18</v>
      </c>
      <c r="C206" s="52" t="s">
        <v>27</v>
      </c>
      <c r="D206" s="52">
        <v>224.88853710671569</v>
      </c>
      <c r="E206" s="52">
        <v>4.1614285710000001</v>
      </c>
      <c r="F206" s="52">
        <v>0</v>
      </c>
      <c r="G206" s="52">
        <v>0</v>
      </c>
    </row>
    <row r="207" spans="1:7" x14ac:dyDescent="0.2">
      <c r="A207" s="66">
        <v>40351</v>
      </c>
      <c r="B207" s="52" t="s">
        <v>18</v>
      </c>
      <c r="C207" s="52" t="s">
        <v>27</v>
      </c>
      <c r="D207" s="52">
        <v>241.56974188162042</v>
      </c>
      <c r="E207" s="52">
        <v>4.1614285710000001</v>
      </c>
      <c r="F207" s="52">
        <v>0</v>
      </c>
      <c r="G207" s="52">
        <v>0</v>
      </c>
    </row>
    <row r="208" spans="1:7" x14ac:dyDescent="0.2">
      <c r="A208" s="66">
        <v>40358</v>
      </c>
      <c r="B208" s="52" t="s">
        <v>18</v>
      </c>
      <c r="C208" s="52" t="s">
        <v>27</v>
      </c>
      <c r="D208" s="52">
        <v>230.10048123327263</v>
      </c>
      <c r="E208" s="52">
        <v>4.1614285710000001</v>
      </c>
      <c r="F208" s="52">
        <v>0</v>
      </c>
      <c r="G208" s="52">
        <v>0</v>
      </c>
    </row>
    <row r="209" spans="1:7" x14ac:dyDescent="0.2">
      <c r="A209" s="66">
        <v>40365</v>
      </c>
      <c r="B209" s="52" t="s">
        <v>18</v>
      </c>
      <c r="C209" s="52" t="s">
        <v>27</v>
      </c>
      <c r="D209" s="52">
        <v>308.24658556892086</v>
      </c>
      <c r="E209" s="52">
        <v>3.7450000000000001</v>
      </c>
      <c r="F209" s="52">
        <v>0</v>
      </c>
      <c r="G209" s="52">
        <v>0</v>
      </c>
    </row>
    <row r="210" spans="1:7" x14ac:dyDescent="0.2">
      <c r="A210" s="66">
        <v>40372</v>
      </c>
      <c r="B210" s="52" t="s">
        <v>18</v>
      </c>
      <c r="C210" s="52" t="s">
        <v>27</v>
      </c>
      <c r="D210" s="52">
        <v>326.65294605776489</v>
      </c>
      <c r="E210" s="52">
        <v>3.7450000000000001</v>
      </c>
      <c r="F210" s="52">
        <v>0</v>
      </c>
      <c r="G210" s="52">
        <v>0</v>
      </c>
    </row>
    <row r="211" spans="1:7" x14ac:dyDescent="0.2">
      <c r="A211" s="66">
        <v>40302</v>
      </c>
      <c r="B211" s="52" t="s">
        <v>18</v>
      </c>
      <c r="C211" s="52" t="s">
        <v>28</v>
      </c>
      <c r="D211" s="52">
        <v>120.51899294525484</v>
      </c>
      <c r="E211" s="52">
        <v>4.1614285710000001</v>
      </c>
      <c r="F211" s="52">
        <v>0</v>
      </c>
      <c r="G211" s="52">
        <v>0</v>
      </c>
    </row>
    <row r="212" spans="1:7" x14ac:dyDescent="0.2">
      <c r="A212" s="66">
        <v>40309</v>
      </c>
      <c r="B212" s="52" t="s">
        <v>18</v>
      </c>
      <c r="C212" s="52" t="s">
        <v>28</v>
      </c>
      <c r="D212" s="52">
        <v>199.31599103370235</v>
      </c>
      <c r="E212" s="52">
        <v>4.128571429</v>
      </c>
      <c r="F212" s="52">
        <v>0</v>
      </c>
      <c r="G212" s="52">
        <v>0</v>
      </c>
    </row>
    <row r="213" spans="1:7" x14ac:dyDescent="0.2">
      <c r="A213" s="66">
        <v>40316</v>
      </c>
      <c r="B213" s="52" t="s">
        <v>18</v>
      </c>
      <c r="C213" s="52" t="s">
        <v>28</v>
      </c>
      <c r="D213" s="52">
        <v>265.2078074172141</v>
      </c>
      <c r="E213" s="52">
        <v>3.8814285709999998</v>
      </c>
      <c r="F213" s="52">
        <v>0</v>
      </c>
      <c r="G213" s="52">
        <v>0</v>
      </c>
    </row>
    <row r="214" spans="1:7" x14ac:dyDescent="0.2">
      <c r="A214" s="66">
        <v>40323</v>
      </c>
      <c r="B214" s="52" t="s">
        <v>18</v>
      </c>
      <c r="C214" s="52" t="s">
        <v>28</v>
      </c>
      <c r="D214" s="52">
        <v>292.62008799438132</v>
      </c>
      <c r="E214" s="52">
        <v>3.8814285709999998</v>
      </c>
      <c r="F214" s="52">
        <v>0</v>
      </c>
      <c r="G214" s="52">
        <v>0</v>
      </c>
    </row>
    <row r="215" spans="1:7" x14ac:dyDescent="0.2">
      <c r="A215" s="66">
        <v>40330</v>
      </c>
      <c r="B215" s="52" t="s">
        <v>18</v>
      </c>
      <c r="C215" s="52" t="s">
        <v>28</v>
      </c>
      <c r="D215" s="52">
        <v>296.42927521325447</v>
      </c>
      <c r="E215" s="52">
        <v>3.8814285709999998</v>
      </c>
      <c r="F215" s="52">
        <v>0</v>
      </c>
      <c r="G215" s="52">
        <v>0</v>
      </c>
    </row>
    <row r="216" spans="1:7" x14ac:dyDescent="0.2">
      <c r="A216" s="66">
        <v>40337</v>
      </c>
      <c r="B216" s="52" t="s">
        <v>18</v>
      </c>
      <c r="C216" s="52" t="s">
        <v>28</v>
      </c>
      <c r="D216" s="52">
        <v>349.29649762786892</v>
      </c>
      <c r="E216" s="52">
        <v>4.125714286</v>
      </c>
      <c r="F216" s="52">
        <v>1</v>
      </c>
      <c r="G216" s="52">
        <v>0</v>
      </c>
    </row>
    <row r="217" spans="1:7" x14ac:dyDescent="0.2">
      <c r="A217" s="66">
        <v>40344</v>
      </c>
      <c r="B217" s="52" t="s">
        <v>18</v>
      </c>
      <c r="C217" s="52" t="s">
        <v>28</v>
      </c>
      <c r="D217" s="52">
        <v>284.12361474754738</v>
      </c>
      <c r="E217" s="52">
        <v>4.1614285710000001</v>
      </c>
      <c r="F217" s="52">
        <v>0</v>
      </c>
      <c r="G217" s="52">
        <v>1</v>
      </c>
    </row>
    <row r="218" spans="1:7" x14ac:dyDescent="0.2">
      <c r="A218" s="66">
        <v>40351</v>
      </c>
      <c r="B218" s="52" t="s">
        <v>18</v>
      </c>
      <c r="C218" s="52" t="s">
        <v>28</v>
      </c>
      <c r="D218" s="52">
        <v>302.02682443031557</v>
      </c>
      <c r="E218" s="52">
        <v>4.1614285710000001</v>
      </c>
      <c r="F218" s="52">
        <v>0</v>
      </c>
      <c r="G218" s="52">
        <v>1</v>
      </c>
    </row>
    <row r="219" spans="1:7" x14ac:dyDescent="0.2">
      <c r="A219" s="66">
        <v>40358</v>
      </c>
      <c r="B219" s="52" t="s">
        <v>18</v>
      </c>
      <c r="C219" s="52" t="s">
        <v>28</v>
      </c>
      <c r="D219" s="52">
        <v>262.65703595214245</v>
      </c>
      <c r="E219" s="52">
        <v>4.1614285710000001</v>
      </c>
      <c r="F219" s="52">
        <v>0</v>
      </c>
      <c r="G219" s="52">
        <v>1</v>
      </c>
    </row>
    <row r="220" spans="1:7" x14ac:dyDescent="0.2">
      <c r="A220" s="66">
        <v>40365</v>
      </c>
      <c r="B220" s="52" t="s">
        <v>18</v>
      </c>
      <c r="C220" s="52" t="s">
        <v>28</v>
      </c>
      <c r="D220" s="52">
        <v>377.139476472588</v>
      </c>
      <c r="E220" s="52">
        <v>3.826666667</v>
      </c>
      <c r="F220" s="52">
        <v>0</v>
      </c>
      <c r="G220" s="52">
        <v>0</v>
      </c>
    </row>
    <row r="221" spans="1:7" x14ac:dyDescent="0.2">
      <c r="A221" s="66">
        <v>40372</v>
      </c>
      <c r="B221" s="52" t="s">
        <v>18</v>
      </c>
      <c r="C221" s="52" t="s">
        <v>28</v>
      </c>
      <c r="D221" s="52">
        <v>327.86669151320319</v>
      </c>
      <c r="E221" s="52">
        <v>3.5185714290000001</v>
      </c>
      <c r="F221" s="52">
        <v>0</v>
      </c>
      <c r="G221" s="52">
        <v>0</v>
      </c>
    </row>
  </sheetData>
  <mergeCells count="25">
    <mergeCell ref="I2:K2"/>
    <mergeCell ref="I11:Q11"/>
    <mergeCell ref="I12:Q12"/>
    <mergeCell ref="I13:Q13"/>
    <mergeCell ref="I14:Q14"/>
    <mergeCell ref="I32:Q32"/>
    <mergeCell ref="I33:Q33"/>
    <mergeCell ref="I34:Q34"/>
    <mergeCell ref="I23:Q23"/>
    <mergeCell ref="I24:Q24"/>
    <mergeCell ref="I25:Q25"/>
    <mergeCell ref="I26:Q26"/>
    <mergeCell ref="I27:Q27"/>
    <mergeCell ref="I28:Q28"/>
    <mergeCell ref="I15:Q15"/>
    <mergeCell ref="I16:Q16"/>
    <mergeCell ref="I29:Q29"/>
    <mergeCell ref="I30:Q30"/>
    <mergeCell ref="I31:Q31"/>
    <mergeCell ref="I17:Q17"/>
    <mergeCell ref="I18:Q18"/>
    <mergeCell ref="I19:Q19"/>
    <mergeCell ref="I20:Q20"/>
    <mergeCell ref="I21:Q21"/>
    <mergeCell ref="I22:Q2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FA1D-D646-4A4D-BEA7-49C4B6DACFCD}">
  <sheetPr codeName="Sheet3"/>
  <dimension ref="A1:V221"/>
  <sheetViews>
    <sheetView zoomScale="75" workbookViewId="0">
      <selection activeCell="V9" sqref="V9"/>
    </sheetView>
  </sheetViews>
  <sheetFormatPr baseColWidth="10" defaultRowHeight="15" x14ac:dyDescent="0.2"/>
  <cols>
    <col min="1" max="2" width="10.83203125" style="123"/>
    <col min="3" max="3" width="23.83203125" style="123" customWidth="1"/>
    <col min="4" max="4" width="13.33203125" style="123" customWidth="1"/>
    <col min="5" max="5" width="18.6640625" style="123" customWidth="1"/>
    <col min="6" max="6" width="9.1640625" style="123" customWidth="1"/>
    <col min="7" max="7" width="9.33203125" style="123" customWidth="1"/>
    <col min="8" max="8" width="10.83203125" style="123"/>
    <col min="9" max="9" width="16.33203125" style="123" customWidth="1"/>
    <col min="10" max="10" width="10.83203125" style="123"/>
    <col min="11" max="11" width="15.6640625" style="123" customWidth="1"/>
    <col min="12" max="12" width="10.83203125" style="123"/>
    <col min="13" max="13" width="15.6640625" style="123" customWidth="1"/>
    <col min="14" max="14" width="10.83203125" style="123"/>
    <col min="15" max="15" width="14.6640625" style="123" customWidth="1"/>
    <col min="16" max="17" width="10.83203125" style="123"/>
    <col min="18" max="19" width="18.33203125" style="123" customWidth="1"/>
    <col min="20" max="20" width="16.5" style="123" customWidth="1"/>
    <col min="21" max="21" width="10.83203125" style="123"/>
    <col min="22" max="22" width="86.1640625" style="81" customWidth="1"/>
    <col min="23" max="16384" width="10.83203125" style="123"/>
  </cols>
  <sheetData>
    <row r="1" spans="1:22" ht="16" x14ac:dyDescent="0.2">
      <c r="A1" s="64" t="s">
        <v>0</v>
      </c>
      <c r="B1" s="65" t="s">
        <v>1</v>
      </c>
      <c r="C1" s="65" t="s">
        <v>2</v>
      </c>
      <c r="D1" s="65" t="s">
        <v>3</v>
      </c>
      <c r="E1" s="65" t="s">
        <v>4</v>
      </c>
      <c r="F1" s="65" t="s">
        <v>5</v>
      </c>
      <c r="G1" s="65" t="s">
        <v>6</v>
      </c>
      <c r="H1" s="79" t="s">
        <v>7</v>
      </c>
      <c r="I1" s="79" t="s">
        <v>362</v>
      </c>
      <c r="J1" s="79" t="s">
        <v>363</v>
      </c>
      <c r="K1" s="79" t="s">
        <v>364</v>
      </c>
    </row>
    <row r="2" spans="1:22" ht="22" x14ac:dyDescent="0.25">
      <c r="A2" s="66">
        <v>40302</v>
      </c>
      <c r="B2" s="52" t="s">
        <v>7</v>
      </c>
      <c r="C2" s="52" t="s">
        <v>8</v>
      </c>
      <c r="D2" s="52">
        <v>270.74889999212297</v>
      </c>
      <c r="E2" s="52">
        <v>4.29</v>
      </c>
      <c r="F2" s="52">
        <v>0</v>
      </c>
      <c r="G2" s="52">
        <v>0</v>
      </c>
      <c r="H2" s="78">
        <f t="shared" ref="H2:H65" si="0">IF(B2="RM",1,0)</f>
        <v>1</v>
      </c>
      <c r="I2" s="78">
        <f>Table44[[#This Row],[RM]]*Table44[[#This Row],[Average Retail Price]]</f>
        <v>4.29</v>
      </c>
      <c r="J2" s="78">
        <f>Table44[[#This Row],[RM]]*Table44[[#This Row],[Demo]]</f>
        <v>0</v>
      </c>
      <c r="K2" s="78">
        <f>Table44[[#This Row],[RM]]*Table44[[#This Row],[Demo1-3]]</f>
        <v>0</v>
      </c>
      <c r="M2" s="124" t="s">
        <v>371</v>
      </c>
      <c r="N2" s="124"/>
      <c r="O2" s="124"/>
      <c r="P2" s="124"/>
      <c r="Q2" s="124"/>
      <c r="R2" s="124"/>
      <c r="S2" s="124"/>
      <c r="T2" s="124"/>
      <c r="V2" s="134" t="s">
        <v>390</v>
      </c>
    </row>
    <row r="3" spans="1:22" ht="16" x14ac:dyDescent="0.2">
      <c r="A3" s="66">
        <v>40309</v>
      </c>
      <c r="B3" s="52" t="s">
        <v>7</v>
      </c>
      <c r="C3" s="52" t="s">
        <v>8</v>
      </c>
      <c r="D3" s="52">
        <v>314.50582438280878</v>
      </c>
      <c r="E3" s="52">
        <v>4.29</v>
      </c>
      <c r="F3" s="52">
        <v>1</v>
      </c>
      <c r="G3" s="52">
        <v>0</v>
      </c>
      <c r="H3" s="78">
        <f t="shared" si="0"/>
        <v>1</v>
      </c>
      <c r="I3" s="78">
        <f>Table44[[#This Row],[RM]]*Table44[[#This Row],[Average Retail Price]]</f>
        <v>4.29</v>
      </c>
      <c r="J3" s="78">
        <f>Table44[[#This Row],[RM]]*Table44[[#This Row],[Demo]]</f>
        <v>1</v>
      </c>
      <c r="K3" s="78">
        <f>Table44[[#This Row],[RM]]*Table44[[#This Row],[Demo1-3]]</f>
        <v>0</v>
      </c>
      <c r="M3" s="125"/>
      <c r="N3" s="125"/>
      <c r="O3" s="125"/>
      <c r="P3" s="125"/>
      <c r="Q3" s="125"/>
      <c r="R3" s="125"/>
      <c r="S3" s="125"/>
      <c r="T3" s="125"/>
      <c r="V3" s="132"/>
    </row>
    <row r="4" spans="1:22" ht="48" customHeight="1" x14ac:dyDescent="0.2">
      <c r="A4" s="66">
        <v>40316</v>
      </c>
      <c r="B4" s="52" t="s">
        <v>7</v>
      </c>
      <c r="C4" s="52" t="s">
        <v>8</v>
      </c>
      <c r="D4" s="52">
        <v>390.60697916261392</v>
      </c>
      <c r="E4" s="52">
        <v>4.0858333330000001</v>
      </c>
      <c r="F4" s="52">
        <v>0</v>
      </c>
      <c r="G4" s="52">
        <v>1</v>
      </c>
      <c r="H4" s="78">
        <f t="shared" si="0"/>
        <v>1</v>
      </c>
      <c r="I4" s="78">
        <f>Table44[[#This Row],[RM]]*Table44[[#This Row],[Average Retail Price]]</f>
        <v>4.0858333330000001</v>
      </c>
      <c r="J4" s="78">
        <f>Table44[[#This Row],[RM]]*Table44[[#This Row],[Demo]]</f>
        <v>0</v>
      </c>
      <c r="K4" s="78">
        <f>Table44[[#This Row],[RM]]*Table44[[#This Row],[Demo1-3]]</f>
        <v>1</v>
      </c>
      <c r="M4" s="101" t="s">
        <v>59</v>
      </c>
      <c r="N4" s="102" t="s">
        <v>72</v>
      </c>
      <c r="O4" s="102" t="s">
        <v>73</v>
      </c>
      <c r="P4" s="102" t="s">
        <v>74</v>
      </c>
      <c r="Q4" s="102" t="s">
        <v>75</v>
      </c>
      <c r="R4" s="102" t="s">
        <v>76</v>
      </c>
      <c r="S4" s="102" t="s">
        <v>77</v>
      </c>
      <c r="T4" s="102" t="s">
        <v>64</v>
      </c>
      <c r="V4" s="135" t="s">
        <v>387</v>
      </c>
    </row>
    <row r="5" spans="1:22" ht="51" x14ac:dyDescent="0.2">
      <c r="A5" s="66">
        <v>40323</v>
      </c>
      <c r="B5" s="52" t="s">
        <v>7</v>
      </c>
      <c r="C5" s="52" t="s">
        <v>8</v>
      </c>
      <c r="D5" s="52">
        <v>249.86237982712225</v>
      </c>
      <c r="E5" s="52">
        <v>4.0858333330000001</v>
      </c>
      <c r="F5" s="52">
        <v>0</v>
      </c>
      <c r="G5" s="52">
        <v>1</v>
      </c>
      <c r="H5" s="78">
        <f t="shared" si="0"/>
        <v>1</v>
      </c>
      <c r="I5" s="78">
        <f>Table44[[#This Row],[RM]]*Table44[[#This Row],[Average Retail Price]]</f>
        <v>4.0858333330000001</v>
      </c>
      <c r="J5" s="78">
        <f>Table44[[#This Row],[RM]]*Table44[[#This Row],[Demo]]</f>
        <v>0</v>
      </c>
      <c r="K5" s="78">
        <f>Table44[[#This Row],[RM]]*Table44[[#This Row],[Demo1-3]]</f>
        <v>1</v>
      </c>
      <c r="M5" s="107" t="s">
        <v>78</v>
      </c>
      <c r="N5" s="105">
        <v>472.238</v>
      </c>
      <c r="O5" s="105">
        <v>45.593000000000004</v>
      </c>
      <c r="P5" s="105">
        <v>10.358000000000001</v>
      </c>
      <c r="Q5" s="106" t="s">
        <v>370</v>
      </c>
      <c r="R5" s="105">
        <v>382.37200000000001</v>
      </c>
      <c r="S5" s="105">
        <v>562.10400000000004</v>
      </c>
      <c r="T5" s="107" t="s">
        <v>68</v>
      </c>
      <c r="V5" s="135" t="s">
        <v>388</v>
      </c>
    </row>
    <row r="6" spans="1:22" ht="34" x14ac:dyDescent="0.2">
      <c r="A6" s="66">
        <v>40330</v>
      </c>
      <c r="B6" s="52" t="s">
        <v>7</v>
      </c>
      <c r="C6" s="52" t="s">
        <v>8</v>
      </c>
      <c r="D6" s="52">
        <v>222.03389430781561</v>
      </c>
      <c r="E6" s="52">
        <v>4.7931249999999999</v>
      </c>
      <c r="F6" s="52">
        <v>0</v>
      </c>
      <c r="G6" s="52">
        <v>1</v>
      </c>
      <c r="H6" s="78">
        <f t="shared" si="0"/>
        <v>1</v>
      </c>
      <c r="I6" s="78">
        <f>Table44[[#This Row],[RM]]*Table44[[#This Row],[Average Retail Price]]</f>
        <v>4.7931249999999999</v>
      </c>
      <c r="J6" s="78">
        <f>Table44[[#This Row],[RM]]*Table44[[#This Row],[Demo]]</f>
        <v>0</v>
      </c>
      <c r="K6" s="78">
        <f>Table44[[#This Row],[RM]]*Table44[[#This Row],[Demo1-3]]</f>
        <v>1</v>
      </c>
      <c r="M6" s="110" t="s">
        <v>4</v>
      </c>
      <c r="N6" s="108">
        <v>-57.311</v>
      </c>
      <c r="O6" s="108">
        <v>10.715</v>
      </c>
      <c r="P6" s="108">
        <v>-5.3490000000000002</v>
      </c>
      <c r="Q6" s="109" t="s">
        <v>370</v>
      </c>
      <c r="R6" s="108">
        <v>-78.430000000000007</v>
      </c>
      <c r="S6" s="108">
        <v>-36.192</v>
      </c>
      <c r="T6" s="110" t="s">
        <v>68</v>
      </c>
      <c r="V6" s="135" t="s">
        <v>389</v>
      </c>
    </row>
    <row r="7" spans="1:22" ht="16" x14ac:dyDescent="0.2">
      <c r="A7" s="66">
        <v>40337</v>
      </c>
      <c r="B7" s="52" t="s">
        <v>7</v>
      </c>
      <c r="C7" s="52" t="s">
        <v>8</v>
      </c>
      <c r="D7" s="52">
        <v>276.35819705736077</v>
      </c>
      <c r="E7" s="52">
        <v>4.1471428570000004</v>
      </c>
      <c r="F7" s="52">
        <v>0</v>
      </c>
      <c r="G7" s="52">
        <v>0</v>
      </c>
      <c r="H7" s="78">
        <f t="shared" si="0"/>
        <v>1</v>
      </c>
      <c r="I7" s="78">
        <f>Table44[[#This Row],[RM]]*Table44[[#This Row],[Average Retail Price]]</f>
        <v>4.1471428570000004</v>
      </c>
      <c r="J7" s="78">
        <f>Table44[[#This Row],[RM]]*Table44[[#This Row],[Demo]]</f>
        <v>0</v>
      </c>
      <c r="K7" s="78">
        <f>Table44[[#This Row],[RM]]*Table44[[#This Row],[Demo1-3]]</f>
        <v>0</v>
      </c>
      <c r="M7" s="110" t="s">
        <v>5</v>
      </c>
      <c r="N7" s="108">
        <v>125.997</v>
      </c>
      <c r="O7" s="108">
        <v>18.611000000000001</v>
      </c>
      <c r="P7" s="108">
        <v>6.77</v>
      </c>
      <c r="Q7" s="109" t="s">
        <v>370</v>
      </c>
      <c r="R7" s="108">
        <v>89.313000000000002</v>
      </c>
      <c r="S7" s="108">
        <v>162.68</v>
      </c>
      <c r="T7" s="110" t="s">
        <v>68</v>
      </c>
    </row>
    <row r="8" spans="1:22" ht="16" x14ac:dyDescent="0.2">
      <c r="A8" s="66">
        <v>40344</v>
      </c>
      <c r="B8" s="52" t="s">
        <v>7</v>
      </c>
      <c r="C8" s="52" t="s">
        <v>8</v>
      </c>
      <c r="D8" s="52">
        <v>294.86318135451683</v>
      </c>
      <c r="E8" s="52">
        <v>4.1471428570000004</v>
      </c>
      <c r="F8" s="52">
        <v>0</v>
      </c>
      <c r="G8" s="52">
        <v>0</v>
      </c>
      <c r="H8" s="78">
        <f t="shared" si="0"/>
        <v>1</v>
      </c>
      <c r="I8" s="78">
        <f>Table44[[#This Row],[RM]]*Table44[[#This Row],[Average Retail Price]]</f>
        <v>4.1471428570000004</v>
      </c>
      <c r="J8" s="78">
        <f>Table44[[#This Row],[RM]]*Table44[[#This Row],[Demo]]</f>
        <v>0</v>
      </c>
      <c r="K8" s="78">
        <f>Table44[[#This Row],[RM]]*Table44[[#This Row],[Demo1-3]]</f>
        <v>0</v>
      </c>
      <c r="M8" s="110" t="s">
        <v>6</v>
      </c>
      <c r="N8" s="108">
        <v>79.263000000000005</v>
      </c>
      <c r="O8" s="108">
        <v>12.914</v>
      </c>
      <c r="P8" s="108">
        <v>6.1379999999999999</v>
      </c>
      <c r="Q8" s="109" t="s">
        <v>370</v>
      </c>
      <c r="R8" s="108">
        <v>53.808</v>
      </c>
      <c r="S8" s="108">
        <v>104.718</v>
      </c>
      <c r="T8" s="110" t="s">
        <v>68</v>
      </c>
    </row>
    <row r="9" spans="1:22" ht="16" x14ac:dyDescent="0.2">
      <c r="A9" s="66">
        <v>40351</v>
      </c>
      <c r="B9" s="52" t="s">
        <v>7</v>
      </c>
      <c r="C9" s="52" t="s">
        <v>8</v>
      </c>
      <c r="D9" s="52">
        <v>383.45580710381228</v>
      </c>
      <c r="E9" s="52">
        <v>4.05</v>
      </c>
      <c r="F9" s="52">
        <v>1</v>
      </c>
      <c r="G9" s="52">
        <v>0</v>
      </c>
      <c r="H9" s="78">
        <f t="shared" si="0"/>
        <v>1</v>
      </c>
      <c r="I9" s="78">
        <f>Table44[[#This Row],[RM]]*Table44[[#This Row],[Average Retail Price]]</f>
        <v>4.05</v>
      </c>
      <c r="J9" s="78">
        <f>Table44[[#This Row],[RM]]*Table44[[#This Row],[Demo]]</f>
        <v>1</v>
      </c>
      <c r="K9" s="78">
        <f>Table44[[#This Row],[RM]]*Table44[[#This Row],[Demo1-3]]</f>
        <v>0</v>
      </c>
      <c r="M9" s="113" t="s">
        <v>7</v>
      </c>
      <c r="N9" s="111">
        <v>37.545000000000002</v>
      </c>
      <c r="O9" s="111">
        <v>11.706</v>
      </c>
      <c r="P9" s="111">
        <v>3.2069999999999999</v>
      </c>
      <c r="Q9" s="112">
        <v>2E-3</v>
      </c>
      <c r="R9" s="111">
        <v>14.472</v>
      </c>
      <c r="S9" s="111">
        <v>60.618000000000002</v>
      </c>
      <c r="T9" s="113" t="s">
        <v>367</v>
      </c>
    </row>
    <row r="10" spans="1:22" ht="16" x14ac:dyDescent="0.2">
      <c r="A10" s="66">
        <v>40358</v>
      </c>
      <c r="B10" s="52" t="s">
        <v>7</v>
      </c>
      <c r="C10" s="52" t="s">
        <v>8</v>
      </c>
      <c r="D10" s="52">
        <v>300.2942445751741</v>
      </c>
      <c r="E10" s="52">
        <v>4.05</v>
      </c>
      <c r="F10" s="52">
        <v>0</v>
      </c>
      <c r="G10" s="52">
        <v>1</v>
      </c>
      <c r="H10" s="78">
        <f t="shared" si="0"/>
        <v>1</v>
      </c>
      <c r="I10" s="78">
        <f>Table44[[#This Row],[RM]]*Table44[[#This Row],[Average Retail Price]]</f>
        <v>4.05</v>
      </c>
      <c r="J10" s="78">
        <f>Table44[[#This Row],[RM]]*Table44[[#This Row],[Demo]]</f>
        <v>0</v>
      </c>
      <c r="K10" s="78">
        <f>Table44[[#This Row],[RM]]*Table44[[#This Row],[Demo1-3]]</f>
        <v>1</v>
      </c>
      <c r="M10" s="130" t="s">
        <v>71</v>
      </c>
      <c r="N10" s="126"/>
      <c r="O10" s="126"/>
      <c r="P10" s="126"/>
      <c r="Q10" s="126"/>
      <c r="R10" s="125"/>
      <c r="S10" s="125"/>
      <c r="T10" s="125"/>
    </row>
    <row r="11" spans="1:22" ht="16" x14ac:dyDescent="0.2">
      <c r="A11" s="66">
        <v>40365</v>
      </c>
      <c r="B11" s="52" t="s">
        <v>7</v>
      </c>
      <c r="C11" s="52" t="s">
        <v>8</v>
      </c>
      <c r="D11" s="52">
        <v>296.74312209515341</v>
      </c>
      <c r="E11" s="52">
        <v>4.5813333329999999</v>
      </c>
      <c r="F11" s="52">
        <v>0</v>
      </c>
      <c r="G11" s="52">
        <v>1</v>
      </c>
      <c r="H11" s="78">
        <f t="shared" si="0"/>
        <v>1</v>
      </c>
      <c r="I11" s="78">
        <f>Table44[[#This Row],[RM]]*Table44[[#This Row],[Average Retail Price]]</f>
        <v>4.5813333329999999</v>
      </c>
      <c r="J11" s="78">
        <f>Table44[[#This Row],[RM]]*Table44[[#This Row],[Demo]]</f>
        <v>0</v>
      </c>
      <c r="K11" s="78">
        <f>Table44[[#This Row],[RM]]*Table44[[#This Row],[Demo1-3]]</f>
        <v>1</v>
      </c>
    </row>
    <row r="12" spans="1:22" ht="16" x14ac:dyDescent="0.2">
      <c r="A12" s="66">
        <v>40372</v>
      </c>
      <c r="B12" s="52" t="s">
        <v>7</v>
      </c>
      <c r="C12" s="52" t="s">
        <v>8</v>
      </c>
      <c r="D12" s="52">
        <v>429.79776568141511</v>
      </c>
      <c r="E12" s="52">
        <v>3.556923077</v>
      </c>
      <c r="F12" s="52">
        <v>0</v>
      </c>
      <c r="G12" s="52">
        <v>1</v>
      </c>
      <c r="H12" s="78">
        <f t="shared" si="0"/>
        <v>1</v>
      </c>
      <c r="I12" s="78">
        <f>Table44[[#This Row],[RM]]*Table44[[#This Row],[Average Retail Price]]</f>
        <v>3.556923077</v>
      </c>
      <c r="J12" s="78">
        <f>Table44[[#This Row],[RM]]*Table44[[#This Row],[Demo]]</f>
        <v>0</v>
      </c>
      <c r="K12" s="78">
        <f>Table44[[#This Row],[RM]]*Table44[[#This Row],[Demo1-3]]</f>
        <v>1</v>
      </c>
    </row>
    <row r="13" spans="1:22" ht="22" x14ac:dyDescent="0.25">
      <c r="A13" s="66">
        <v>40302</v>
      </c>
      <c r="B13" s="52" t="s">
        <v>7</v>
      </c>
      <c r="C13" s="52" t="s">
        <v>9</v>
      </c>
      <c r="D13" s="52">
        <v>297.21708504560701</v>
      </c>
      <c r="E13" s="52">
        <v>4.29</v>
      </c>
      <c r="F13" s="52">
        <v>0</v>
      </c>
      <c r="G13" s="52">
        <v>0</v>
      </c>
      <c r="H13" s="78">
        <f t="shared" si="0"/>
        <v>1</v>
      </c>
      <c r="I13" s="78">
        <f>Table44[[#This Row],[RM]]*Table44[[#This Row],[Average Retail Price]]</f>
        <v>4.29</v>
      </c>
      <c r="J13" s="78">
        <f>Table44[[#This Row],[RM]]*Table44[[#This Row],[Demo]]</f>
        <v>0</v>
      </c>
      <c r="K13" s="78">
        <f>Table44[[#This Row],[RM]]*Table44[[#This Row],[Demo1-3]]</f>
        <v>0</v>
      </c>
      <c r="M13" s="127" t="s">
        <v>376</v>
      </c>
      <c r="N13" s="127"/>
      <c r="O13" s="127"/>
      <c r="P13" s="127"/>
      <c r="Q13" s="127"/>
      <c r="R13" s="127"/>
      <c r="S13" s="127"/>
      <c r="T13" s="127"/>
      <c r="V13" s="134" t="s">
        <v>391</v>
      </c>
    </row>
    <row r="14" spans="1:22" ht="16" x14ac:dyDescent="0.2">
      <c r="A14" s="66">
        <v>40309</v>
      </c>
      <c r="B14" s="52" t="s">
        <v>7</v>
      </c>
      <c r="C14" s="52" t="s">
        <v>9</v>
      </c>
      <c r="D14" s="52">
        <v>268.40556671680145</v>
      </c>
      <c r="E14" s="52">
        <v>4.29</v>
      </c>
      <c r="F14" s="52">
        <v>0</v>
      </c>
      <c r="G14" s="52">
        <v>0</v>
      </c>
      <c r="H14" s="78">
        <f t="shared" si="0"/>
        <v>1</v>
      </c>
      <c r="I14" s="78">
        <f>Table44[[#This Row],[RM]]*Table44[[#This Row],[Average Retail Price]]</f>
        <v>4.29</v>
      </c>
      <c r="J14" s="78">
        <f>Table44[[#This Row],[RM]]*Table44[[#This Row],[Demo]]</f>
        <v>0</v>
      </c>
      <c r="K14" s="78">
        <f>Table44[[#This Row],[RM]]*Table44[[#This Row],[Demo1-3]]</f>
        <v>0</v>
      </c>
    </row>
    <row r="15" spans="1:22" ht="54" customHeight="1" x14ac:dyDescent="0.2">
      <c r="A15" s="66">
        <v>40316</v>
      </c>
      <c r="B15" s="52" t="s">
        <v>7</v>
      </c>
      <c r="C15" s="52" t="s">
        <v>9</v>
      </c>
      <c r="D15" s="52">
        <v>206.02798850125583</v>
      </c>
      <c r="E15" s="52">
        <v>4.0858333330000001</v>
      </c>
      <c r="F15" s="52">
        <v>0</v>
      </c>
      <c r="G15" s="52">
        <v>0</v>
      </c>
      <c r="H15" s="78">
        <f t="shared" si="0"/>
        <v>1</v>
      </c>
      <c r="I15" s="78">
        <f>Table44[[#This Row],[RM]]*Table44[[#This Row],[Average Retail Price]]</f>
        <v>4.0858333330000001</v>
      </c>
      <c r="J15" s="78">
        <f>Table44[[#This Row],[RM]]*Table44[[#This Row],[Demo]]</f>
        <v>0</v>
      </c>
      <c r="K15" s="78">
        <f>Table44[[#This Row],[RM]]*Table44[[#This Row],[Demo1-3]]</f>
        <v>0</v>
      </c>
      <c r="M15" s="103" t="s">
        <v>59</v>
      </c>
      <c r="N15" s="104" t="s">
        <v>72</v>
      </c>
      <c r="O15" s="104" t="s">
        <v>73</v>
      </c>
      <c r="P15" s="104" t="s">
        <v>74</v>
      </c>
      <c r="Q15" s="104" t="s">
        <v>75</v>
      </c>
      <c r="R15" s="104" t="s">
        <v>76</v>
      </c>
      <c r="S15" s="104" t="s">
        <v>77</v>
      </c>
      <c r="T15" s="104" t="s">
        <v>64</v>
      </c>
      <c r="V15" s="135" t="s">
        <v>394</v>
      </c>
    </row>
    <row r="16" spans="1:22" ht="34" x14ac:dyDescent="0.2">
      <c r="A16" s="66">
        <v>40323</v>
      </c>
      <c r="B16" s="52" t="s">
        <v>7</v>
      </c>
      <c r="C16" s="52" t="s">
        <v>9</v>
      </c>
      <c r="D16" s="52">
        <v>201.96734153603134</v>
      </c>
      <c r="E16" s="52">
        <v>4.0858333330000001</v>
      </c>
      <c r="F16" s="52">
        <v>0</v>
      </c>
      <c r="G16" s="52">
        <v>0</v>
      </c>
      <c r="H16" s="78">
        <f t="shared" si="0"/>
        <v>1</v>
      </c>
      <c r="I16" s="78">
        <f>Table44[[#This Row],[RM]]*Table44[[#This Row],[Average Retail Price]]</f>
        <v>4.0858333330000001</v>
      </c>
      <c r="J16" s="78">
        <f>Table44[[#This Row],[RM]]*Table44[[#This Row],[Demo]]</f>
        <v>0</v>
      </c>
      <c r="K16" s="78">
        <f>Table44[[#This Row],[RM]]*Table44[[#This Row],[Demo1-3]]</f>
        <v>0</v>
      </c>
      <c r="M16" s="116" t="s">
        <v>78</v>
      </c>
      <c r="N16" s="114">
        <v>376.74432485042075</v>
      </c>
      <c r="O16" s="114">
        <v>64.890029514812753</v>
      </c>
      <c r="P16" s="114">
        <v>5.8058892508966968</v>
      </c>
      <c r="Q16" s="115">
        <v>2.2908925002177384E-8</v>
      </c>
      <c r="R16" s="114">
        <v>248.83885716373467</v>
      </c>
      <c r="S16" s="114">
        <v>504.6497925371068</v>
      </c>
      <c r="T16" s="116" t="s">
        <v>68</v>
      </c>
      <c r="V16" s="135" t="s">
        <v>395</v>
      </c>
    </row>
    <row r="17" spans="1:22" ht="51" x14ac:dyDescent="0.2">
      <c r="A17" s="66">
        <v>40330</v>
      </c>
      <c r="B17" s="52" t="s">
        <v>7</v>
      </c>
      <c r="C17" s="52" t="s">
        <v>9</v>
      </c>
      <c r="D17" s="52">
        <v>239.72697458725526</v>
      </c>
      <c r="E17" s="52">
        <v>3.84</v>
      </c>
      <c r="F17" s="52">
        <v>0</v>
      </c>
      <c r="G17" s="52">
        <v>0</v>
      </c>
      <c r="H17" s="78">
        <f t="shared" si="0"/>
        <v>1</v>
      </c>
      <c r="I17" s="78">
        <f>Table44[[#This Row],[RM]]*Table44[[#This Row],[Average Retail Price]]</f>
        <v>3.84</v>
      </c>
      <c r="J17" s="78">
        <f>Table44[[#This Row],[RM]]*Table44[[#This Row],[Demo]]</f>
        <v>0</v>
      </c>
      <c r="K17" s="78">
        <f>Table44[[#This Row],[RM]]*Table44[[#This Row],[Demo1-3]]</f>
        <v>0</v>
      </c>
      <c r="M17" s="119" t="s">
        <v>4</v>
      </c>
      <c r="N17" s="117">
        <v>-34.364777001509609</v>
      </c>
      <c r="O17" s="117">
        <v>15.426763989959744</v>
      </c>
      <c r="P17" s="117">
        <v>-2.2276076190622582</v>
      </c>
      <c r="Q17" s="118">
        <v>2.694781460336193E-2</v>
      </c>
      <c r="R17" s="117">
        <v>-64.772645171418588</v>
      </c>
      <c r="S17" s="117">
        <v>-3.9569088316006358</v>
      </c>
      <c r="T17" s="119" t="s">
        <v>373</v>
      </c>
      <c r="V17" s="135" t="s">
        <v>396</v>
      </c>
    </row>
    <row r="18" spans="1:22" ht="16" x14ac:dyDescent="0.2">
      <c r="A18" s="66">
        <v>40337</v>
      </c>
      <c r="B18" s="52" t="s">
        <v>7</v>
      </c>
      <c r="C18" s="52" t="s">
        <v>9</v>
      </c>
      <c r="D18" s="52">
        <v>171.39281859155261</v>
      </c>
      <c r="E18" s="52">
        <v>4.2592307690000002</v>
      </c>
      <c r="F18" s="52">
        <v>0</v>
      </c>
      <c r="G18" s="52">
        <v>0</v>
      </c>
      <c r="H18" s="78">
        <f t="shared" si="0"/>
        <v>1</v>
      </c>
      <c r="I18" s="78">
        <f>Table44[[#This Row],[RM]]*Table44[[#This Row],[Average Retail Price]]</f>
        <v>4.2592307690000002</v>
      </c>
      <c r="J18" s="78">
        <f>Table44[[#This Row],[RM]]*Table44[[#This Row],[Demo]]</f>
        <v>0</v>
      </c>
      <c r="K18" s="78">
        <f>Table44[[#This Row],[RM]]*Table44[[#This Row],[Demo1-3]]</f>
        <v>0</v>
      </c>
      <c r="M18" s="119" t="s">
        <v>5</v>
      </c>
      <c r="N18" s="117">
        <v>124.58623018478522</v>
      </c>
      <c r="O18" s="117">
        <v>18.486240982221972</v>
      </c>
      <c r="P18" s="117">
        <v>6.7394031217378654</v>
      </c>
      <c r="Q18" s="118">
        <v>1.4507084422632488E-10</v>
      </c>
      <c r="R18" s="117">
        <v>88.147792472869384</v>
      </c>
      <c r="S18" s="117">
        <v>161.02466789670106</v>
      </c>
      <c r="T18" s="119" t="s">
        <v>68</v>
      </c>
    </row>
    <row r="19" spans="1:22" ht="16" x14ac:dyDescent="0.2">
      <c r="A19" s="66">
        <v>40344</v>
      </c>
      <c r="B19" s="52" t="s">
        <v>7</v>
      </c>
      <c r="C19" s="52" t="s">
        <v>9</v>
      </c>
      <c r="D19" s="52">
        <v>172.74559451311936</v>
      </c>
      <c r="E19" s="52">
        <v>4.99</v>
      </c>
      <c r="F19" s="52">
        <v>0</v>
      </c>
      <c r="G19" s="52">
        <v>0</v>
      </c>
      <c r="H19" s="78">
        <f t="shared" si="0"/>
        <v>1</v>
      </c>
      <c r="I19" s="78">
        <f>Table44[[#This Row],[RM]]*Table44[[#This Row],[Average Retail Price]]</f>
        <v>4.99</v>
      </c>
      <c r="J19" s="78">
        <f>Table44[[#This Row],[RM]]*Table44[[#This Row],[Demo]]</f>
        <v>0</v>
      </c>
      <c r="K19" s="78">
        <f>Table44[[#This Row],[RM]]*Table44[[#This Row],[Demo1-3]]</f>
        <v>0</v>
      </c>
      <c r="M19" s="119" t="s">
        <v>6</v>
      </c>
      <c r="N19" s="117">
        <v>79.890891531566069</v>
      </c>
      <c r="O19" s="117">
        <v>12.822466666946655</v>
      </c>
      <c r="P19" s="117">
        <v>6.2305400050293178</v>
      </c>
      <c r="Q19" s="118">
        <v>2.4331372472374824E-9</v>
      </c>
      <c r="R19" s="117">
        <v>54.616383133347981</v>
      </c>
      <c r="S19" s="117">
        <v>105.16539992978416</v>
      </c>
      <c r="T19" s="119" t="s">
        <v>68</v>
      </c>
    </row>
    <row r="20" spans="1:22" ht="16" x14ac:dyDescent="0.2">
      <c r="A20" s="66">
        <v>40351</v>
      </c>
      <c r="B20" s="52" t="s">
        <v>7</v>
      </c>
      <c r="C20" s="52" t="s">
        <v>9</v>
      </c>
      <c r="D20" s="52">
        <v>379.20412736310453</v>
      </c>
      <c r="E20" s="52">
        <v>3.7685714290000001</v>
      </c>
      <c r="F20" s="52">
        <v>1</v>
      </c>
      <c r="G20" s="52">
        <v>0</v>
      </c>
      <c r="H20" s="78">
        <f t="shared" si="0"/>
        <v>1</v>
      </c>
      <c r="I20" s="78">
        <f>Table44[[#This Row],[RM]]*Table44[[#This Row],[Average Retail Price]]</f>
        <v>3.7685714290000001</v>
      </c>
      <c r="J20" s="78">
        <f>Table44[[#This Row],[RM]]*Table44[[#This Row],[Demo]]</f>
        <v>1</v>
      </c>
      <c r="K20" s="78">
        <f>Table44[[#This Row],[RM]]*Table44[[#This Row],[Demo1-3]]</f>
        <v>0</v>
      </c>
      <c r="M20" s="119" t="s">
        <v>7</v>
      </c>
      <c r="N20" s="117">
        <v>223.52566016026705</v>
      </c>
      <c r="O20" s="117">
        <v>91.312818697328424</v>
      </c>
      <c r="P20" s="117">
        <v>2.4479110747986015</v>
      </c>
      <c r="Q20" s="118">
        <v>1.5174045595319097E-2</v>
      </c>
      <c r="R20" s="117">
        <v>43.537935257086787</v>
      </c>
      <c r="S20" s="117">
        <v>403.51338506344734</v>
      </c>
      <c r="T20" s="119" t="s">
        <v>373</v>
      </c>
    </row>
    <row r="21" spans="1:22" ht="16" x14ac:dyDescent="0.2">
      <c r="A21" s="66">
        <v>40358</v>
      </c>
      <c r="B21" s="52" t="s">
        <v>7</v>
      </c>
      <c r="C21" s="52" t="s">
        <v>9</v>
      </c>
      <c r="D21" s="52">
        <v>346.14938028154523</v>
      </c>
      <c r="E21" s="52">
        <v>4.7024999999999997</v>
      </c>
      <c r="F21" s="52">
        <v>0</v>
      </c>
      <c r="G21" s="52">
        <v>1</v>
      </c>
      <c r="H21" s="78">
        <f t="shared" si="0"/>
        <v>1</v>
      </c>
      <c r="I21" s="78">
        <f>Table44[[#This Row],[RM]]*Table44[[#This Row],[Average Retail Price]]</f>
        <v>4.7024999999999997</v>
      </c>
      <c r="J21" s="78">
        <f>Table44[[#This Row],[RM]]*Table44[[#This Row],[Demo]]</f>
        <v>0</v>
      </c>
      <c r="K21" s="78">
        <f>Table44[[#This Row],[RM]]*Table44[[#This Row],[Demo1-3]]</f>
        <v>1</v>
      </c>
      <c r="M21" s="122" t="s">
        <v>362</v>
      </c>
      <c r="N21" s="120">
        <v>-43.495844870320859</v>
      </c>
      <c r="O21" s="120">
        <v>21.181980543432253</v>
      </c>
      <c r="P21" s="120">
        <v>-2.0534361638721883</v>
      </c>
      <c r="Q21" s="121">
        <v>4.1246282454290295E-2</v>
      </c>
      <c r="R21" s="120">
        <v>-85.2478851790639</v>
      </c>
      <c r="S21" s="120">
        <v>-1.7438045615778179</v>
      </c>
      <c r="T21" s="122" t="s">
        <v>373</v>
      </c>
    </row>
    <row r="22" spans="1:22" ht="16" x14ac:dyDescent="0.2">
      <c r="A22" s="66">
        <v>40365</v>
      </c>
      <c r="B22" s="52" t="s">
        <v>7</v>
      </c>
      <c r="C22" s="52" t="s">
        <v>9</v>
      </c>
      <c r="D22" s="52">
        <v>371.4853015379951</v>
      </c>
      <c r="E22" s="52">
        <v>3.5878571429999999</v>
      </c>
      <c r="F22" s="52">
        <v>0</v>
      </c>
      <c r="G22" s="52">
        <v>1</v>
      </c>
      <c r="H22" s="78">
        <f t="shared" si="0"/>
        <v>1</v>
      </c>
      <c r="I22" s="78">
        <f>Table44[[#This Row],[RM]]*Table44[[#This Row],[Average Retail Price]]</f>
        <v>3.5878571429999999</v>
      </c>
      <c r="J22" s="78">
        <f>Table44[[#This Row],[RM]]*Table44[[#This Row],[Demo]]</f>
        <v>0</v>
      </c>
      <c r="K22" s="78">
        <f>Table44[[#This Row],[RM]]*Table44[[#This Row],[Demo1-3]]</f>
        <v>1</v>
      </c>
      <c r="M22" s="131" t="s">
        <v>71</v>
      </c>
    </row>
    <row r="23" spans="1:22" ht="16" x14ac:dyDescent="0.2">
      <c r="A23" s="66">
        <v>40372</v>
      </c>
      <c r="B23" s="52" t="s">
        <v>7</v>
      </c>
      <c r="C23" s="52" t="s">
        <v>9</v>
      </c>
      <c r="D23" s="52">
        <v>302.60708516818738</v>
      </c>
      <c r="E23" s="52">
        <v>3.8450000000000002</v>
      </c>
      <c r="F23" s="52">
        <v>0</v>
      </c>
      <c r="G23" s="52">
        <v>1</v>
      </c>
      <c r="H23" s="78">
        <f t="shared" si="0"/>
        <v>1</v>
      </c>
      <c r="I23" s="78">
        <f>Table44[[#This Row],[RM]]*Table44[[#This Row],[Average Retail Price]]</f>
        <v>3.8450000000000002</v>
      </c>
      <c r="J23" s="78">
        <f>Table44[[#This Row],[RM]]*Table44[[#This Row],[Demo]]</f>
        <v>0</v>
      </c>
      <c r="K23" s="78">
        <f>Table44[[#This Row],[RM]]*Table44[[#This Row],[Demo1-3]]</f>
        <v>1</v>
      </c>
      <c r="M23" s="122"/>
    </row>
    <row r="24" spans="1:22" ht="16" x14ac:dyDescent="0.2">
      <c r="A24" s="66">
        <v>40302</v>
      </c>
      <c r="B24" s="52" t="s">
        <v>7</v>
      </c>
      <c r="C24" s="52" t="s">
        <v>10</v>
      </c>
      <c r="D24" s="52">
        <v>145.78336079215677</v>
      </c>
      <c r="E24" s="52">
        <v>5.39</v>
      </c>
      <c r="F24" s="52">
        <v>0</v>
      </c>
      <c r="G24" s="52">
        <v>0</v>
      </c>
      <c r="H24" s="78">
        <f t="shared" si="0"/>
        <v>1</v>
      </c>
      <c r="I24" s="78">
        <f>Table44[[#This Row],[RM]]*Table44[[#This Row],[Average Retail Price]]</f>
        <v>5.39</v>
      </c>
      <c r="J24" s="78">
        <f>Table44[[#This Row],[RM]]*Table44[[#This Row],[Demo]]</f>
        <v>0</v>
      </c>
      <c r="K24" s="78">
        <f>Table44[[#This Row],[RM]]*Table44[[#This Row],[Demo1-3]]</f>
        <v>0</v>
      </c>
      <c r="M24" s="128"/>
    </row>
    <row r="25" spans="1:22" ht="22" x14ac:dyDescent="0.25">
      <c r="A25" s="66">
        <v>40309</v>
      </c>
      <c r="B25" s="52" t="s">
        <v>7</v>
      </c>
      <c r="C25" s="52" t="s">
        <v>10</v>
      </c>
      <c r="D25" s="52">
        <v>309.05276246954139</v>
      </c>
      <c r="E25" s="52">
        <v>5.0185714289999996</v>
      </c>
      <c r="F25" s="52">
        <v>0</v>
      </c>
      <c r="G25" s="52">
        <v>0</v>
      </c>
      <c r="H25" s="78">
        <f t="shared" si="0"/>
        <v>1</v>
      </c>
      <c r="I25" s="78">
        <f>Table44[[#This Row],[RM]]*Table44[[#This Row],[Average Retail Price]]</f>
        <v>5.0185714289999996</v>
      </c>
      <c r="J25" s="78">
        <f>Table44[[#This Row],[RM]]*Table44[[#This Row],[Demo]]</f>
        <v>0</v>
      </c>
      <c r="K25" s="78">
        <f>Table44[[#This Row],[RM]]*Table44[[#This Row],[Demo1-3]]</f>
        <v>0</v>
      </c>
      <c r="M25" s="124" t="s">
        <v>381</v>
      </c>
      <c r="N25" s="124"/>
      <c r="O25" s="124"/>
      <c r="P25" s="124"/>
      <c r="Q25" s="124"/>
      <c r="R25" s="124"/>
      <c r="S25" s="124"/>
      <c r="T25" s="124"/>
      <c r="V25" s="134" t="s">
        <v>392</v>
      </c>
    </row>
    <row r="26" spans="1:22" ht="16" x14ac:dyDescent="0.2">
      <c r="A26" s="66">
        <v>40316</v>
      </c>
      <c r="B26" s="52" t="s">
        <v>7</v>
      </c>
      <c r="C26" s="52" t="s">
        <v>10</v>
      </c>
      <c r="D26" s="52">
        <v>154.59788084785293</v>
      </c>
      <c r="E26" s="52">
        <v>5.2149999999999999</v>
      </c>
      <c r="F26" s="52">
        <v>0</v>
      </c>
      <c r="G26" s="52">
        <v>0</v>
      </c>
      <c r="H26" s="78">
        <f t="shared" si="0"/>
        <v>1</v>
      </c>
      <c r="I26" s="78">
        <f>Table44[[#This Row],[RM]]*Table44[[#This Row],[Average Retail Price]]</f>
        <v>5.2149999999999999</v>
      </c>
      <c r="J26" s="78">
        <f>Table44[[#This Row],[RM]]*Table44[[#This Row],[Demo]]</f>
        <v>0</v>
      </c>
      <c r="K26" s="78">
        <f>Table44[[#This Row],[RM]]*Table44[[#This Row],[Demo1-3]]</f>
        <v>0</v>
      </c>
      <c r="M26" s="125"/>
      <c r="N26" s="125"/>
      <c r="O26" s="125"/>
      <c r="P26" s="125"/>
      <c r="Q26" s="125"/>
      <c r="R26" s="125"/>
      <c r="S26" s="125"/>
      <c r="T26" s="125"/>
    </row>
    <row r="27" spans="1:22" ht="55" customHeight="1" x14ac:dyDescent="0.2">
      <c r="A27" s="66">
        <v>40323</v>
      </c>
      <c r="B27" s="52" t="s">
        <v>7</v>
      </c>
      <c r="C27" s="52" t="s">
        <v>10</v>
      </c>
      <c r="D27" s="52">
        <v>247.72564561350089</v>
      </c>
      <c r="E27" s="52">
        <v>4.8816666670000002</v>
      </c>
      <c r="F27" s="52">
        <v>0</v>
      </c>
      <c r="G27" s="52">
        <v>0</v>
      </c>
      <c r="H27" s="78">
        <f t="shared" si="0"/>
        <v>1</v>
      </c>
      <c r="I27" s="78">
        <f>Table44[[#This Row],[RM]]*Table44[[#This Row],[Average Retail Price]]</f>
        <v>4.8816666670000002</v>
      </c>
      <c r="J27" s="78">
        <f>Table44[[#This Row],[RM]]*Table44[[#This Row],[Demo]]</f>
        <v>0</v>
      </c>
      <c r="K27" s="78">
        <f>Table44[[#This Row],[RM]]*Table44[[#This Row],[Demo1-3]]</f>
        <v>0</v>
      </c>
      <c r="M27" s="101" t="s">
        <v>59</v>
      </c>
      <c r="N27" s="102" t="s">
        <v>72</v>
      </c>
      <c r="O27" s="102" t="s">
        <v>73</v>
      </c>
      <c r="P27" s="102" t="s">
        <v>74</v>
      </c>
      <c r="Q27" s="102" t="s">
        <v>75</v>
      </c>
      <c r="R27" s="102" t="s">
        <v>76</v>
      </c>
      <c r="S27" s="102" t="s">
        <v>77</v>
      </c>
      <c r="T27" s="102" t="s">
        <v>64</v>
      </c>
      <c r="V27" s="135" t="s">
        <v>397</v>
      </c>
    </row>
    <row r="28" spans="1:22" ht="51" x14ac:dyDescent="0.2">
      <c r="A28" s="66">
        <v>40330</v>
      </c>
      <c r="B28" s="52" t="s">
        <v>7</v>
      </c>
      <c r="C28" s="52" t="s">
        <v>10</v>
      </c>
      <c r="D28" s="52">
        <v>227.99236329472669</v>
      </c>
      <c r="E28" s="52">
        <v>3.9666666670000001</v>
      </c>
      <c r="F28" s="52">
        <v>0</v>
      </c>
      <c r="G28" s="52">
        <v>0</v>
      </c>
      <c r="H28" s="78">
        <f t="shared" si="0"/>
        <v>1</v>
      </c>
      <c r="I28" s="78">
        <f>Table44[[#This Row],[RM]]*Table44[[#This Row],[Average Retail Price]]</f>
        <v>3.9666666670000001</v>
      </c>
      <c r="J28" s="78">
        <f>Table44[[#This Row],[RM]]*Table44[[#This Row],[Demo]]</f>
        <v>0</v>
      </c>
      <c r="K28" s="78">
        <f>Table44[[#This Row],[RM]]*Table44[[#This Row],[Demo1-3]]</f>
        <v>0</v>
      </c>
      <c r="M28" s="107" t="s">
        <v>78</v>
      </c>
      <c r="N28" s="105">
        <v>478.70299999999997</v>
      </c>
      <c r="O28" s="105">
        <v>45.905999999999999</v>
      </c>
      <c r="P28" s="105">
        <v>10.428000000000001</v>
      </c>
      <c r="Q28" s="106" t="s">
        <v>370</v>
      </c>
      <c r="R28" s="105">
        <v>388.21499999999997</v>
      </c>
      <c r="S28" s="105">
        <v>569.19000000000005</v>
      </c>
      <c r="T28" s="107" t="s">
        <v>68</v>
      </c>
      <c r="V28" s="135" t="s">
        <v>398</v>
      </c>
    </row>
    <row r="29" spans="1:22" ht="34" x14ac:dyDescent="0.2">
      <c r="A29" s="66">
        <v>40337</v>
      </c>
      <c r="B29" s="52" t="s">
        <v>7</v>
      </c>
      <c r="C29" s="52" t="s">
        <v>10</v>
      </c>
      <c r="D29" s="52">
        <v>226.5964968466343</v>
      </c>
      <c r="E29" s="52">
        <v>3.997692308</v>
      </c>
      <c r="F29" s="52">
        <v>0</v>
      </c>
      <c r="G29" s="52">
        <v>0</v>
      </c>
      <c r="H29" s="78">
        <f t="shared" si="0"/>
        <v>1</v>
      </c>
      <c r="I29" s="78">
        <f>Table44[[#This Row],[RM]]*Table44[[#This Row],[Average Retail Price]]</f>
        <v>3.997692308</v>
      </c>
      <c r="J29" s="78">
        <f>Table44[[#This Row],[RM]]*Table44[[#This Row],[Demo]]</f>
        <v>0</v>
      </c>
      <c r="K29" s="78">
        <f>Table44[[#This Row],[RM]]*Table44[[#This Row],[Demo1-3]]</f>
        <v>0</v>
      </c>
      <c r="M29" s="110" t="s">
        <v>4</v>
      </c>
      <c r="N29" s="108">
        <v>-57.792999999999999</v>
      </c>
      <c r="O29" s="108">
        <v>10.733000000000001</v>
      </c>
      <c r="P29" s="108">
        <v>-5.3849999999999998</v>
      </c>
      <c r="Q29" s="109" t="s">
        <v>370</v>
      </c>
      <c r="R29" s="108">
        <v>-78.948999999999998</v>
      </c>
      <c r="S29" s="108">
        <v>-36.637</v>
      </c>
      <c r="T29" s="110" t="s">
        <v>68</v>
      </c>
      <c r="V29" s="135" t="s">
        <v>399</v>
      </c>
    </row>
    <row r="30" spans="1:22" ht="16" x14ac:dyDescent="0.2">
      <c r="A30" s="66">
        <v>40344</v>
      </c>
      <c r="B30" s="52" t="s">
        <v>7</v>
      </c>
      <c r="C30" s="52" t="s">
        <v>10</v>
      </c>
      <c r="D30" s="52">
        <v>233.31521082097063</v>
      </c>
      <c r="E30" s="52">
        <v>4.8958823530000002</v>
      </c>
      <c r="F30" s="52">
        <v>0</v>
      </c>
      <c r="G30" s="52">
        <v>0</v>
      </c>
      <c r="H30" s="78">
        <f t="shared" si="0"/>
        <v>1</v>
      </c>
      <c r="I30" s="78">
        <f>Table44[[#This Row],[RM]]*Table44[[#This Row],[Average Retail Price]]</f>
        <v>4.8958823530000002</v>
      </c>
      <c r="J30" s="78">
        <f>Table44[[#This Row],[RM]]*Table44[[#This Row],[Demo]]</f>
        <v>0</v>
      </c>
      <c r="K30" s="78">
        <f>Table44[[#This Row],[RM]]*Table44[[#This Row],[Demo1-3]]</f>
        <v>0</v>
      </c>
      <c r="M30" s="110" t="s">
        <v>5</v>
      </c>
      <c r="N30" s="108">
        <v>105.18300000000001</v>
      </c>
      <c r="O30" s="108">
        <v>34.478000000000002</v>
      </c>
      <c r="P30" s="108">
        <v>3.0510000000000002</v>
      </c>
      <c r="Q30" s="109">
        <v>3.0000000000000001E-3</v>
      </c>
      <c r="R30" s="108">
        <v>37.220999999999997</v>
      </c>
      <c r="S30" s="108">
        <v>173.14599999999999</v>
      </c>
      <c r="T30" s="110" t="s">
        <v>367</v>
      </c>
    </row>
    <row r="31" spans="1:22" ht="16" x14ac:dyDescent="0.2">
      <c r="A31" s="66">
        <v>40351</v>
      </c>
      <c r="B31" s="52" t="s">
        <v>7</v>
      </c>
      <c r="C31" s="52" t="s">
        <v>10</v>
      </c>
      <c r="D31" s="52">
        <v>215.20722620508221</v>
      </c>
      <c r="E31" s="52">
        <v>4.9275000000000002</v>
      </c>
      <c r="F31" s="52">
        <v>0</v>
      </c>
      <c r="G31" s="52">
        <v>0</v>
      </c>
      <c r="H31" s="78">
        <f t="shared" si="0"/>
        <v>1</v>
      </c>
      <c r="I31" s="78">
        <f>Table44[[#This Row],[RM]]*Table44[[#This Row],[Average Retail Price]]</f>
        <v>4.9275000000000002</v>
      </c>
      <c r="J31" s="78">
        <f>Table44[[#This Row],[RM]]*Table44[[#This Row],[Demo]]</f>
        <v>0</v>
      </c>
      <c r="K31" s="78">
        <f>Table44[[#This Row],[RM]]*Table44[[#This Row],[Demo1-3]]</f>
        <v>0</v>
      </c>
      <c r="M31" s="110" t="s">
        <v>6</v>
      </c>
      <c r="N31" s="108">
        <v>60.011000000000003</v>
      </c>
      <c r="O31" s="108">
        <v>20.783000000000001</v>
      </c>
      <c r="P31" s="108">
        <v>2.887</v>
      </c>
      <c r="Q31" s="109">
        <v>4.0000000000000001E-3</v>
      </c>
      <c r="R31" s="108">
        <v>19.042999999999999</v>
      </c>
      <c r="S31" s="108">
        <v>100.97799999999999</v>
      </c>
      <c r="T31" s="110" t="s">
        <v>367</v>
      </c>
    </row>
    <row r="32" spans="1:22" ht="16" x14ac:dyDescent="0.2">
      <c r="A32" s="66">
        <v>40358</v>
      </c>
      <c r="B32" s="52" t="s">
        <v>7</v>
      </c>
      <c r="C32" s="52" t="s">
        <v>10</v>
      </c>
      <c r="D32" s="52">
        <v>233.41454117517861</v>
      </c>
      <c r="E32" s="52">
        <v>4.3166666669999998</v>
      </c>
      <c r="F32" s="52">
        <v>0</v>
      </c>
      <c r="G32" s="52">
        <v>0</v>
      </c>
      <c r="H32" s="78">
        <f t="shared" si="0"/>
        <v>1</v>
      </c>
      <c r="I32" s="78">
        <f>Table44[[#This Row],[RM]]*Table44[[#This Row],[Average Retail Price]]</f>
        <v>4.3166666669999998</v>
      </c>
      <c r="J32" s="78">
        <f>Table44[[#This Row],[RM]]*Table44[[#This Row],[Demo]]</f>
        <v>0</v>
      </c>
      <c r="K32" s="78">
        <f>Table44[[#This Row],[RM]]*Table44[[#This Row],[Demo1-3]]</f>
        <v>0</v>
      </c>
      <c r="M32" s="110" t="s">
        <v>7</v>
      </c>
      <c r="N32" s="108">
        <v>28.263000000000002</v>
      </c>
      <c r="O32" s="108">
        <v>13.699</v>
      </c>
      <c r="P32" s="108">
        <v>2.0630000000000002</v>
      </c>
      <c r="Q32" s="109">
        <v>0.04</v>
      </c>
      <c r="R32" s="108">
        <v>1.2589999999999999</v>
      </c>
      <c r="S32" s="108">
        <v>55.265999999999998</v>
      </c>
      <c r="T32" s="110" t="s">
        <v>373</v>
      </c>
    </row>
    <row r="33" spans="1:22" ht="16" x14ac:dyDescent="0.2">
      <c r="A33" s="66">
        <v>40365</v>
      </c>
      <c r="B33" s="52" t="s">
        <v>7</v>
      </c>
      <c r="C33" s="52" t="s">
        <v>10</v>
      </c>
      <c r="D33" s="52">
        <v>297.11769231578774</v>
      </c>
      <c r="E33" s="52">
        <v>4.1213333329999999</v>
      </c>
      <c r="F33" s="52">
        <v>0</v>
      </c>
      <c r="G33" s="52">
        <v>0</v>
      </c>
      <c r="H33" s="78">
        <f t="shared" si="0"/>
        <v>1</v>
      </c>
      <c r="I33" s="78">
        <f>Table44[[#This Row],[RM]]*Table44[[#This Row],[Average Retail Price]]</f>
        <v>4.1213333329999999</v>
      </c>
      <c r="J33" s="78">
        <f>Table44[[#This Row],[RM]]*Table44[[#This Row],[Demo]]</f>
        <v>0</v>
      </c>
      <c r="K33" s="78">
        <f>Table44[[#This Row],[RM]]*Table44[[#This Row],[Demo1-3]]</f>
        <v>0</v>
      </c>
      <c r="M33" s="110" t="s">
        <v>363</v>
      </c>
      <c r="N33" s="108">
        <v>28.224</v>
      </c>
      <c r="O33" s="108">
        <v>40.914000000000001</v>
      </c>
      <c r="P33" s="108">
        <v>0.69</v>
      </c>
      <c r="Q33" s="136">
        <v>0.49099999999999999</v>
      </c>
      <c r="R33" s="108">
        <v>-52.423999999999999</v>
      </c>
      <c r="S33" s="108">
        <v>108.872</v>
      </c>
      <c r="T33" s="110" t="s">
        <v>378</v>
      </c>
    </row>
    <row r="34" spans="1:22" ht="16" x14ac:dyDescent="0.2">
      <c r="A34" s="66">
        <v>40372</v>
      </c>
      <c r="B34" s="52" t="s">
        <v>7</v>
      </c>
      <c r="C34" s="52" t="s">
        <v>10</v>
      </c>
      <c r="D34" s="52">
        <v>258.46230884332823</v>
      </c>
      <c r="E34" s="52">
        <v>4.6806666669999997</v>
      </c>
      <c r="F34" s="52">
        <v>0</v>
      </c>
      <c r="G34" s="52">
        <v>0</v>
      </c>
      <c r="H34" s="78">
        <f t="shared" si="0"/>
        <v>1</v>
      </c>
      <c r="I34" s="78">
        <f>Table44[[#This Row],[RM]]*Table44[[#This Row],[Average Retail Price]]</f>
        <v>4.6806666669999997</v>
      </c>
      <c r="J34" s="78">
        <f>Table44[[#This Row],[RM]]*Table44[[#This Row],[Demo]]</f>
        <v>0</v>
      </c>
      <c r="K34" s="78">
        <f>Table44[[#This Row],[RM]]*Table44[[#This Row],[Demo1-3]]</f>
        <v>0</v>
      </c>
      <c r="M34" s="113" t="s">
        <v>364</v>
      </c>
      <c r="N34" s="111">
        <v>30.73</v>
      </c>
      <c r="O34" s="111">
        <v>26.472999999999999</v>
      </c>
      <c r="P34" s="111">
        <v>1.161</v>
      </c>
      <c r="Q34" s="137">
        <v>0.247</v>
      </c>
      <c r="R34" s="111">
        <v>-21.452000000000002</v>
      </c>
      <c r="S34" s="111">
        <v>82.912999999999997</v>
      </c>
      <c r="T34" s="113" t="s">
        <v>378</v>
      </c>
    </row>
    <row r="35" spans="1:22" ht="16" x14ac:dyDescent="0.2">
      <c r="A35" s="66">
        <v>40302</v>
      </c>
      <c r="B35" s="52" t="s">
        <v>7</v>
      </c>
      <c r="C35" s="52" t="s">
        <v>11</v>
      </c>
      <c r="D35" s="52">
        <v>336.22133222738205</v>
      </c>
      <c r="E35" s="52">
        <v>4.3172727269999998</v>
      </c>
      <c r="F35" s="52">
        <v>0</v>
      </c>
      <c r="G35" s="52">
        <v>0</v>
      </c>
      <c r="H35" s="78">
        <f t="shared" si="0"/>
        <v>1</v>
      </c>
      <c r="I35" s="78">
        <f>Table44[[#This Row],[RM]]*Table44[[#This Row],[Average Retail Price]]</f>
        <v>4.3172727269999998</v>
      </c>
      <c r="J35" s="78">
        <f>Table44[[#This Row],[RM]]*Table44[[#This Row],[Demo]]</f>
        <v>0</v>
      </c>
      <c r="K35" s="78">
        <f>Table44[[#This Row],[RM]]*Table44[[#This Row],[Demo1-3]]</f>
        <v>0</v>
      </c>
      <c r="M35" s="130" t="s">
        <v>71</v>
      </c>
      <c r="N35" s="126"/>
      <c r="O35" s="126"/>
      <c r="P35" s="126"/>
      <c r="Q35" s="126"/>
      <c r="R35" s="125"/>
      <c r="S35" s="125"/>
      <c r="T35" s="125"/>
    </row>
    <row r="36" spans="1:22" ht="16" x14ac:dyDescent="0.2">
      <c r="A36" s="66">
        <v>40309</v>
      </c>
      <c r="B36" s="52" t="s">
        <v>7</v>
      </c>
      <c r="C36" s="52" t="s">
        <v>11</v>
      </c>
      <c r="D36" s="52">
        <v>364.17453904151307</v>
      </c>
      <c r="E36" s="52">
        <v>4.5233333330000001</v>
      </c>
      <c r="F36" s="52">
        <v>0</v>
      </c>
      <c r="G36" s="52">
        <v>0</v>
      </c>
      <c r="H36" s="78">
        <f t="shared" si="0"/>
        <v>1</v>
      </c>
      <c r="I36" s="78">
        <f>Table44[[#This Row],[RM]]*Table44[[#This Row],[Average Retail Price]]</f>
        <v>4.5233333330000001</v>
      </c>
      <c r="J36" s="78">
        <f>Table44[[#This Row],[RM]]*Table44[[#This Row],[Demo]]</f>
        <v>0</v>
      </c>
      <c r="K36" s="78">
        <f>Table44[[#This Row],[RM]]*Table44[[#This Row],[Demo1-3]]</f>
        <v>0</v>
      </c>
      <c r="M36" s="122"/>
    </row>
    <row r="37" spans="1:22" ht="16" x14ac:dyDescent="0.2">
      <c r="A37" s="66">
        <v>40316</v>
      </c>
      <c r="B37" s="52" t="s">
        <v>7</v>
      </c>
      <c r="C37" s="52" t="s">
        <v>11</v>
      </c>
      <c r="D37" s="52">
        <v>291.1947988284852</v>
      </c>
      <c r="E37" s="52">
        <v>4.9469230770000001</v>
      </c>
      <c r="F37" s="52">
        <v>1</v>
      </c>
      <c r="G37" s="52">
        <v>0</v>
      </c>
      <c r="H37" s="78">
        <f t="shared" si="0"/>
        <v>1</v>
      </c>
      <c r="I37" s="78">
        <f>Table44[[#This Row],[RM]]*Table44[[#This Row],[Average Retail Price]]</f>
        <v>4.9469230770000001</v>
      </c>
      <c r="J37" s="78">
        <f>Table44[[#This Row],[RM]]*Table44[[#This Row],[Demo]]</f>
        <v>1</v>
      </c>
      <c r="K37" s="78">
        <f>Table44[[#This Row],[RM]]*Table44[[#This Row],[Demo1-3]]</f>
        <v>0</v>
      </c>
      <c r="M37" s="129"/>
    </row>
    <row r="38" spans="1:22" ht="22" x14ac:dyDescent="0.25">
      <c r="A38" s="66">
        <v>40323</v>
      </c>
      <c r="B38" s="52" t="s">
        <v>7</v>
      </c>
      <c r="C38" s="52" t="s">
        <v>11</v>
      </c>
      <c r="D38" s="52">
        <v>279.62964251219836</v>
      </c>
      <c r="E38" s="52">
        <v>4.693846154</v>
      </c>
      <c r="F38" s="52">
        <v>0</v>
      </c>
      <c r="G38" s="52">
        <v>1</v>
      </c>
      <c r="H38" s="78">
        <f t="shared" si="0"/>
        <v>1</v>
      </c>
      <c r="I38" s="78">
        <f>Table44[[#This Row],[RM]]*Table44[[#This Row],[Average Retail Price]]</f>
        <v>4.693846154</v>
      </c>
      <c r="J38" s="78">
        <f>Table44[[#This Row],[RM]]*Table44[[#This Row],[Demo]]</f>
        <v>0</v>
      </c>
      <c r="K38" s="78">
        <f>Table44[[#This Row],[RM]]*Table44[[#This Row],[Demo1-3]]</f>
        <v>1</v>
      </c>
      <c r="M38" s="127" t="s">
        <v>386</v>
      </c>
      <c r="N38" s="127"/>
      <c r="O38" s="127"/>
      <c r="P38" s="127"/>
      <c r="Q38" s="127"/>
      <c r="R38" s="127"/>
      <c r="S38" s="127"/>
      <c r="T38" s="127"/>
      <c r="V38" s="134" t="s">
        <v>393</v>
      </c>
    </row>
    <row r="39" spans="1:22" ht="16" x14ac:dyDescent="0.2">
      <c r="A39" s="66">
        <v>40330</v>
      </c>
      <c r="B39" s="52" t="s">
        <v>7</v>
      </c>
      <c r="C39" s="52" t="s">
        <v>11</v>
      </c>
      <c r="D39" s="52">
        <v>328.56464507221398</v>
      </c>
      <c r="E39" s="52">
        <v>4.8435714289999998</v>
      </c>
      <c r="F39" s="52">
        <v>0</v>
      </c>
      <c r="G39" s="52">
        <v>1</v>
      </c>
      <c r="H39" s="78">
        <f t="shared" si="0"/>
        <v>1</v>
      </c>
      <c r="I39" s="78">
        <f>Table44[[#This Row],[RM]]*Table44[[#This Row],[Average Retail Price]]</f>
        <v>4.8435714289999998</v>
      </c>
      <c r="J39" s="78">
        <f>Table44[[#This Row],[RM]]*Table44[[#This Row],[Demo]]</f>
        <v>0</v>
      </c>
      <c r="K39" s="78">
        <f>Table44[[#This Row],[RM]]*Table44[[#This Row],[Demo1-3]]</f>
        <v>1</v>
      </c>
    </row>
    <row r="40" spans="1:22" ht="55" customHeight="1" x14ac:dyDescent="0.2">
      <c r="A40" s="66">
        <v>40337</v>
      </c>
      <c r="B40" s="52" t="s">
        <v>7</v>
      </c>
      <c r="C40" s="52" t="s">
        <v>11</v>
      </c>
      <c r="D40" s="52">
        <v>329.40232818821283</v>
      </c>
      <c r="E40" s="52">
        <v>4.7024999999999997</v>
      </c>
      <c r="F40" s="52">
        <v>0</v>
      </c>
      <c r="G40" s="52">
        <v>1</v>
      </c>
      <c r="H40" s="78">
        <f t="shared" si="0"/>
        <v>1</v>
      </c>
      <c r="I40" s="78">
        <f>Table44[[#This Row],[RM]]*Table44[[#This Row],[Average Retail Price]]</f>
        <v>4.7024999999999997</v>
      </c>
      <c r="J40" s="78">
        <f>Table44[[#This Row],[RM]]*Table44[[#This Row],[Demo]]</f>
        <v>0</v>
      </c>
      <c r="K40" s="78">
        <f>Table44[[#This Row],[RM]]*Table44[[#This Row],[Demo1-3]]</f>
        <v>1</v>
      </c>
      <c r="M40" s="103" t="s">
        <v>59</v>
      </c>
      <c r="N40" s="104" t="s">
        <v>72</v>
      </c>
      <c r="O40" s="104" t="s">
        <v>73</v>
      </c>
      <c r="P40" s="104" t="s">
        <v>74</v>
      </c>
      <c r="Q40" s="104" t="s">
        <v>75</v>
      </c>
      <c r="R40" s="104" t="s">
        <v>76</v>
      </c>
      <c r="S40" s="104" t="s">
        <v>77</v>
      </c>
      <c r="T40" s="104" t="s">
        <v>64</v>
      </c>
      <c r="V40" s="133" t="s">
        <v>400</v>
      </c>
    </row>
    <row r="41" spans="1:22" ht="48" x14ac:dyDescent="0.2">
      <c r="A41" s="66">
        <v>40344</v>
      </c>
      <c r="B41" s="52" t="s">
        <v>7</v>
      </c>
      <c r="C41" s="52" t="s">
        <v>11</v>
      </c>
      <c r="D41" s="52">
        <v>211.37293465463586</v>
      </c>
      <c r="E41" s="52">
        <v>4.8958823530000002</v>
      </c>
      <c r="F41" s="52">
        <v>0</v>
      </c>
      <c r="G41" s="52">
        <v>0</v>
      </c>
      <c r="H41" s="78">
        <f t="shared" si="0"/>
        <v>1</v>
      </c>
      <c r="I41" s="78">
        <f>Table44[[#This Row],[RM]]*Table44[[#This Row],[Average Retail Price]]</f>
        <v>4.8958823530000002</v>
      </c>
      <c r="J41" s="78">
        <f>Table44[[#This Row],[RM]]*Table44[[#This Row],[Demo]]</f>
        <v>0</v>
      </c>
      <c r="K41" s="78">
        <f>Table44[[#This Row],[RM]]*Table44[[#This Row],[Demo1-3]]</f>
        <v>0</v>
      </c>
      <c r="M41" s="116" t="s">
        <v>78</v>
      </c>
      <c r="N41" s="114">
        <v>388.05622971482683</v>
      </c>
      <c r="O41" s="114">
        <v>65.853104625219615</v>
      </c>
      <c r="P41" s="114">
        <v>5.8927552759025703</v>
      </c>
      <c r="Q41" s="115">
        <v>1.477468261407324E-8</v>
      </c>
      <c r="R41" s="114">
        <v>258.24546954850666</v>
      </c>
      <c r="S41" s="114">
        <v>517.86698988114699</v>
      </c>
      <c r="T41" s="116" t="s">
        <v>68</v>
      </c>
      <c r="V41" s="133" t="s">
        <v>401</v>
      </c>
    </row>
    <row r="42" spans="1:22" ht="64" x14ac:dyDescent="0.2">
      <c r="A42" s="66">
        <v>40351</v>
      </c>
      <c r="B42" s="52" t="s">
        <v>7</v>
      </c>
      <c r="C42" s="52" t="s">
        <v>11</v>
      </c>
      <c r="D42" s="52">
        <v>428.35016052755583</v>
      </c>
      <c r="E42" s="52">
        <v>4.0257142860000004</v>
      </c>
      <c r="F42" s="52">
        <v>1</v>
      </c>
      <c r="G42" s="52">
        <v>0</v>
      </c>
      <c r="H42" s="78">
        <f t="shared" si="0"/>
        <v>1</v>
      </c>
      <c r="I42" s="78">
        <f>Table44[[#This Row],[RM]]*Table44[[#This Row],[Average Retail Price]]</f>
        <v>4.0257142860000004</v>
      </c>
      <c r="J42" s="78">
        <f>Table44[[#This Row],[RM]]*Table44[[#This Row],[Demo]]</f>
        <v>1</v>
      </c>
      <c r="K42" s="78">
        <f>Table44[[#This Row],[RM]]*Table44[[#This Row],[Demo1-3]]</f>
        <v>0</v>
      </c>
      <c r="M42" s="119" t="s">
        <v>4</v>
      </c>
      <c r="N42" s="117">
        <v>-36.194976781592757</v>
      </c>
      <c r="O42" s="117">
        <v>15.55004359922231</v>
      </c>
      <c r="P42" s="117">
        <v>-2.3276447137037573</v>
      </c>
      <c r="Q42" s="118">
        <v>2.0874017554847191E-2</v>
      </c>
      <c r="R42" s="117">
        <v>-66.8474872702391</v>
      </c>
      <c r="S42" s="117">
        <v>-5.5424662929464112</v>
      </c>
      <c r="T42" s="119" t="s">
        <v>373</v>
      </c>
      <c r="V42" s="133" t="s">
        <v>402</v>
      </c>
    </row>
    <row r="43" spans="1:22" ht="16" x14ac:dyDescent="0.2">
      <c r="A43" s="66">
        <v>40358</v>
      </c>
      <c r="B43" s="52" t="s">
        <v>7</v>
      </c>
      <c r="C43" s="52" t="s">
        <v>11</v>
      </c>
      <c r="D43" s="52">
        <v>412.79178442906306</v>
      </c>
      <c r="E43" s="52">
        <v>4.8366666670000003</v>
      </c>
      <c r="F43" s="52">
        <v>1</v>
      </c>
      <c r="G43" s="52">
        <v>1</v>
      </c>
      <c r="H43" s="78">
        <f t="shared" si="0"/>
        <v>1</v>
      </c>
      <c r="I43" s="78">
        <f>Table44[[#This Row],[RM]]*Table44[[#This Row],[Average Retail Price]]</f>
        <v>4.8366666670000003</v>
      </c>
      <c r="J43" s="78">
        <f>Table44[[#This Row],[RM]]*Table44[[#This Row],[Demo]]</f>
        <v>1</v>
      </c>
      <c r="K43" s="78">
        <f>Table44[[#This Row],[RM]]*Table44[[#This Row],[Demo1-3]]</f>
        <v>1</v>
      </c>
      <c r="M43" s="119" t="s">
        <v>5</v>
      </c>
      <c r="N43" s="117">
        <v>107.78120248961127</v>
      </c>
      <c r="O43" s="117">
        <v>34.293369639584391</v>
      </c>
      <c r="P43" s="117">
        <v>3.1429166518883238</v>
      </c>
      <c r="Q43" s="118">
        <v>1.912111314058329E-3</v>
      </c>
      <c r="R43" s="117">
        <v>40.181528838473838</v>
      </c>
      <c r="S43" s="117">
        <v>175.38087614074871</v>
      </c>
      <c r="T43" s="119" t="s">
        <v>367</v>
      </c>
    </row>
    <row r="44" spans="1:22" ht="16" x14ac:dyDescent="0.2">
      <c r="A44" s="66">
        <v>40365</v>
      </c>
      <c r="B44" s="52" t="s">
        <v>7</v>
      </c>
      <c r="C44" s="52" t="s">
        <v>11</v>
      </c>
      <c r="D44" s="52">
        <v>328.22108302748148</v>
      </c>
      <c r="E44" s="52">
        <v>4.2473333330000003</v>
      </c>
      <c r="F44" s="52">
        <v>0</v>
      </c>
      <c r="G44" s="52">
        <v>1</v>
      </c>
      <c r="H44" s="78">
        <f t="shared" si="0"/>
        <v>1</v>
      </c>
      <c r="I44" s="78">
        <f>Table44[[#This Row],[RM]]*Table44[[#This Row],[Average Retail Price]]</f>
        <v>4.2473333330000003</v>
      </c>
      <c r="J44" s="78">
        <f>Table44[[#This Row],[RM]]*Table44[[#This Row],[Demo]]</f>
        <v>0</v>
      </c>
      <c r="K44" s="78">
        <f>Table44[[#This Row],[RM]]*Table44[[#This Row],[Demo1-3]]</f>
        <v>1</v>
      </c>
      <c r="M44" s="119" t="s">
        <v>6</v>
      </c>
      <c r="N44" s="117">
        <v>63.788995977716255</v>
      </c>
      <c r="O44" s="117">
        <v>20.750214479364107</v>
      </c>
      <c r="P44" s="117">
        <v>3.0741367054858064</v>
      </c>
      <c r="Q44" s="118">
        <v>2.3885792537374773E-3</v>
      </c>
      <c r="R44" s="117">
        <v>22.885820181978964</v>
      </c>
      <c r="S44" s="117">
        <v>104.69217177345354</v>
      </c>
      <c r="T44" s="119" t="s">
        <v>367</v>
      </c>
    </row>
    <row r="45" spans="1:22" ht="85" x14ac:dyDescent="0.2">
      <c r="A45" s="66">
        <v>40372</v>
      </c>
      <c r="B45" s="52" t="s">
        <v>7</v>
      </c>
      <c r="C45" s="52" t="s">
        <v>11</v>
      </c>
      <c r="D45" s="52">
        <v>269.83398933575558</v>
      </c>
      <c r="E45" s="52">
        <v>4.5443749999999996</v>
      </c>
      <c r="F45" s="52">
        <v>0</v>
      </c>
      <c r="G45" s="52">
        <v>1</v>
      </c>
      <c r="H45" s="78">
        <f t="shared" si="0"/>
        <v>1</v>
      </c>
      <c r="I45" s="78">
        <f>Table44[[#This Row],[RM]]*Table44[[#This Row],[Average Retail Price]]</f>
        <v>4.5443749999999996</v>
      </c>
      <c r="J45" s="78">
        <f>Table44[[#This Row],[RM]]*Table44[[#This Row],[Demo]]</f>
        <v>0</v>
      </c>
      <c r="K45" s="78">
        <f>Table44[[#This Row],[RM]]*Table44[[#This Row],[Demo1-3]]</f>
        <v>1</v>
      </c>
      <c r="M45" s="119" t="s">
        <v>7</v>
      </c>
      <c r="N45" s="117">
        <v>204.27003581040969</v>
      </c>
      <c r="O45" s="117">
        <v>93.207634028462607</v>
      </c>
      <c r="P45" s="117">
        <v>2.191559070666167</v>
      </c>
      <c r="Q45" s="118">
        <v>2.9500503136422163E-2</v>
      </c>
      <c r="R45" s="117">
        <v>20.53756191417915</v>
      </c>
      <c r="S45" s="117">
        <v>388.00250970664024</v>
      </c>
      <c r="T45" s="119" t="s">
        <v>373</v>
      </c>
      <c r="V45" s="140" t="s">
        <v>403</v>
      </c>
    </row>
    <row r="46" spans="1:22" ht="16" x14ac:dyDescent="0.2">
      <c r="A46" s="66">
        <v>40302</v>
      </c>
      <c r="B46" s="52" t="s">
        <v>7</v>
      </c>
      <c r="C46" s="52" t="s">
        <v>12</v>
      </c>
      <c r="D46" s="52">
        <v>286.13829190952799</v>
      </c>
      <c r="E46" s="52">
        <v>4.0627272730000001</v>
      </c>
      <c r="F46" s="52">
        <v>0</v>
      </c>
      <c r="G46" s="52">
        <v>0</v>
      </c>
      <c r="H46" s="78">
        <f t="shared" si="0"/>
        <v>1</v>
      </c>
      <c r="I46" s="78">
        <f>Table44[[#This Row],[RM]]*Table44[[#This Row],[Average Retail Price]]</f>
        <v>4.0627272730000001</v>
      </c>
      <c r="J46" s="78">
        <f>Table44[[#This Row],[RM]]*Table44[[#This Row],[Demo]]</f>
        <v>0</v>
      </c>
      <c r="K46" s="78">
        <f>Table44[[#This Row],[RM]]*Table44[[#This Row],[Demo1-3]]</f>
        <v>0</v>
      </c>
      <c r="M46" s="119" t="s">
        <v>362</v>
      </c>
      <c r="N46" s="117">
        <v>-40.79216973798674</v>
      </c>
      <c r="O46" s="117">
        <v>21.370473225986672</v>
      </c>
      <c r="P46" s="117">
        <v>-1.9088098474292616</v>
      </c>
      <c r="Q46" s="138">
        <v>5.7637224405112208E-2</v>
      </c>
      <c r="R46" s="117">
        <v>-82.918010127247982</v>
      </c>
      <c r="S46" s="117">
        <v>1.3336706512744954</v>
      </c>
      <c r="T46" s="119" t="s">
        <v>383</v>
      </c>
    </row>
    <row r="47" spans="1:22" ht="16" x14ac:dyDescent="0.2">
      <c r="A47" s="66">
        <v>40309</v>
      </c>
      <c r="B47" s="52" t="s">
        <v>7</v>
      </c>
      <c r="C47" s="52" t="s">
        <v>12</v>
      </c>
      <c r="D47" s="52">
        <v>100.09976082913568</v>
      </c>
      <c r="E47" s="52">
        <v>4.7233333330000002</v>
      </c>
      <c r="F47" s="52">
        <v>0</v>
      </c>
      <c r="G47" s="52">
        <v>0</v>
      </c>
      <c r="H47" s="78">
        <f t="shared" si="0"/>
        <v>1</v>
      </c>
      <c r="I47" s="78">
        <f>Table44[[#This Row],[RM]]*Table44[[#This Row],[Average Retail Price]]</f>
        <v>4.7233333330000002</v>
      </c>
      <c r="J47" s="78">
        <f>Table44[[#This Row],[RM]]*Table44[[#This Row],[Demo]]</f>
        <v>0</v>
      </c>
      <c r="K47" s="78">
        <f>Table44[[#This Row],[RM]]*Table44[[#This Row],[Demo1-3]]</f>
        <v>0</v>
      </c>
      <c r="M47" s="119" t="s">
        <v>363</v>
      </c>
      <c r="N47" s="117">
        <v>22.879897599015287</v>
      </c>
      <c r="O47" s="117">
        <v>40.758574074849037</v>
      </c>
      <c r="P47" s="117">
        <v>0.56135176753236382</v>
      </c>
      <c r="Q47" s="138">
        <v>0.57515065496169981</v>
      </c>
      <c r="R47" s="117">
        <v>-57.46409702451502</v>
      </c>
      <c r="S47" s="117">
        <v>103.2238922225456</v>
      </c>
      <c r="T47" s="119" t="s">
        <v>378</v>
      </c>
    </row>
    <row r="48" spans="1:22" ht="16" x14ac:dyDescent="0.2">
      <c r="A48" s="66">
        <v>40316</v>
      </c>
      <c r="B48" s="52" t="s">
        <v>7</v>
      </c>
      <c r="C48" s="52" t="s">
        <v>12</v>
      </c>
      <c r="D48" s="52">
        <v>202.21177781488618</v>
      </c>
      <c r="E48" s="52">
        <v>4.0945454549999996</v>
      </c>
      <c r="F48" s="52">
        <v>0</v>
      </c>
      <c r="G48" s="52">
        <v>0</v>
      </c>
      <c r="H48" s="78">
        <f t="shared" si="0"/>
        <v>1</v>
      </c>
      <c r="I48" s="78">
        <f>Table44[[#This Row],[RM]]*Table44[[#This Row],[Average Retail Price]]</f>
        <v>4.0945454549999996</v>
      </c>
      <c r="J48" s="78">
        <f>Table44[[#This Row],[RM]]*Table44[[#This Row],[Demo]]</f>
        <v>0</v>
      </c>
      <c r="K48" s="78">
        <f>Table44[[#This Row],[RM]]*Table44[[#This Row],[Demo1-3]]</f>
        <v>0</v>
      </c>
      <c r="M48" s="122" t="s">
        <v>364</v>
      </c>
      <c r="N48" s="120">
        <v>25.655807781364711</v>
      </c>
      <c r="O48" s="120">
        <v>26.444099689064565</v>
      </c>
      <c r="P48" s="120">
        <v>0.97019025351708843</v>
      </c>
      <c r="Q48" s="139">
        <v>0.33305724907409329</v>
      </c>
      <c r="R48" s="120">
        <v>-26.471251407228163</v>
      </c>
      <c r="S48" s="120">
        <v>77.782866969957581</v>
      </c>
      <c r="T48" s="122" t="s">
        <v>378</v>
      </c>
    </row>
    <row r="49" spans="1:13" ht="16" x14ac:dyDescent="0.2">
      <c r="A49" s="66">
        <v>40323</v>
      </c>
      <c r="B49" s="52" t="s">
        <v>7</v>
      </c>
      <c r="C49" s="52" t="s">
        <v>12</v>
      </c>
      <c r="D49" s="52">
        <v>277.05184352904394</v>
      </c>
      <c r="E49" s="52">
        <v>4.0581818180000004</v>
      </c>
      <c r="F49" s="52">
        <v>1</v>
      </c>
      <c r="G49" s="52">
        <v>0</v>
      </c>
      <c r="H49" s="78">
        <f t="shared" si="0"/>
        <v>1</v>
      </c>
      <c r="I49" s="78">
        <f>Table44[[#This Row],[RM]]*Table44[[#This Row],[Average Retail Price]]</f>
        <v>4.0581818180000004</v>
      </c>
      <c r="J49" s="78">
        <f>Table44[[#This Row],[RM]]*Table44[[#This Row],[Demo]]</f>
        <v>1</v>
      </c>
      <c r="K49" s="78">
        <f>Table44[[#This Row],[RM]]*Table44[[#This Row],[Demo1-3]]</f>
        <v>0</v>
      </c>
      <c r="M49" s="131" t="s">
        <v>71</v>
      </c>
    </row>
    <row r="50" spans="1:13" ht="16" x14ac:dyDescent="0.2">
      <c r="A50" s="66">
        <v>40330</v>
      </c>
      <c r="B50" s="52" t="s">
        <v>7</v>
      </c>
      <c r="C50" s="52" t="s">
        <v>12</v>
      </c>
      <c r="D50" s="52">
        <v>432.8902525837712</v>
      </c>
      <c r="E50" s="52">
        <v>3.84</v>
      </c>
      <c r="F50" s="52">
        <v>1</v>
      </c>
      <c r="G50" s="52">
        <v>1</v>
      </c>
      <c r="H50" s="78">
        <f t="shared" si="0"/>
        <v>1</v>
      </c>
      <c r="I50" s="78">
        <f>Table44[[#This Row],[RM]]*Table44[[#This Row],[Average Retail Price]]</f>
        <v>3.84</v>
      </c>
      <c r="J50" s="78">
        <f>Table44[[#This Row],[RM]]*Table44[[#This Row],[Demo]]</f>
        <v>1</v>
      </c>
      <c r="K50" s="78">
        <f>Table44[[#This Row],[RM]]*Table44[[#This Row],[Demo1-3]]</f>
        <v>1</v>
      </c>
      <c r="M50" s="122"/>
    </row>
    <row r="51" spans="1:13" ht="16" x14ac:dyDescent="0.2">
      <c r="A51" s="66">
        <v>40337</v>
      </c>
      <c r="B51" s="52" t="s">
        <v>7</v>
      </c>
      <c r="C51" s="52" t="s">
        <v>12</v>
      </c>
      <c r="D51" s="52">
        <v>427.7926261350546</v>
      </c>
      <c r="E51" s="52">
        <v>5.1669230769999999</v>
      </c>
      <c r="F51" s="52">
        <v>1</v>
      </c>
      <c r="G51" s="52">
        <v>1</v>
      </c>
      <c r="H51" s="78">
        <f t="shared" si="0"/>
        <v>1</v>
      </c>
      <c r="I51" s="78">
        <f>Table44[[#This Row],[RM]]*Table44[[#This Row],[Average Retail Price]]</f>
        <v>5.1669230769999999</v>
      </c>
      <c r="J51" s="78">
        <f>Table44[[#This Row],[RM]]*Table44[[#This Row],[Demo]]</f>
        <v>1</v>
      </c>
      <c r="K51" s="78">
        <f>Table44[[#This Row],[RM]]*Table44[[#This Row],[Demo1-3]]</f>
        <v>1</v>
      </c>
      <c r="M51" s="122"/>
    </row>
    <row r="52" spans="1:13" ht="16" x14ac:dyDescent="0.2">
      <c r="A52" s="66">
        <v>40344</v>
      </c>
      <c r="B52" s="52" t="s">
        <v>7</v>
      </c>
      <c r="C52" s="52" t="s">
        <v>12</v>
      </c>
      <c r="D52" s="52">
        <v>241.04674393023117</v>
      </c>
      <c r="E52" s="52">
        <v>4.05</v>
      </c>
      <c r="F52" s="52">
        <v>0</v>
      </c>
      <c r="G52" s="52">
        <v>1</v>
      </c>
      <c r="H52" s="78">
        <f t="shared" si="0"/>
        <v>1</v>
      </c>
      <c r="I52" s="78">
        <f>Table44[[#This Row],[RM]]*Table44[[#This Row],[Average Retail Price]]</f>
        <v>4.05</v>
      </c>
      <c r="J52" s="78">
        <f>Table44[[#This Row],[RM]]*Table44[[#This Row],[Demo]]</f>
        <v>0</v>
      </c>
      <c r="K52" s="78">
        <f>Table44[[#This Row],[RM]]*Table44[[#This Row],[Demo1-3]]</f>
        <v>1</v>
      </c>
      <c r="M52" s="129"/>
    </row>
    <row r="53" spans="1:13" ht="16" x14ac:dyDescent="0.2">
      <c r="A53" s="66">
        <v>40351</v>
      </c>
      <c r="B53" s="52" t="s">
        <v>7</v>
      </c>
      <c r="C53" s="52" t="s">
        <v>12</v>
      </c>
      <c r="D53" s="52">
        <v>556.55004166698996</v>
      </c>
      <c r="E53" s="52">
        <v>3.8515384620000002</v>
      </c>
      <c r="F53" s="52">
        <v>1</v>
      </c>
      <c r="G53" s="52">
        <v>1</v>
      </c>
      <c r="H53" s="78">
        <f t="shared" si="0"/>
        <v>1</v>
      </c>
      <c r="I53" s="78">
        <f>Table44[[#This Row],[RM]]*Table44[[#This Row],[Average Retail Price]]</f>
        <v>3.8515384620000002</v>
      </c>
      <c r="J53" s="78">
        <f>Table44[[#This Row],[RM]]*Table44[[#This Row],[Demo]]</f>
        <v>1</v>
      </c>
      <c r="K53" s="78">
        <f>Table44[[#This Row],[RM]]*Table44[[#This Row],[Demo1-3]]</f>
        <v>1</v>
      </c>
    </row>
    <row r="54" spans="1:13" ht="16" x14ac:dyDescent="0.2">
      <c r="A54" s="66">
        <v>40358</v>
      </c>
      <c r="B54" s="52" t="s">
        <v>7</v>
      </c>
      <c r="C54" s="52" t="s">
        <v>12</v>
      </c>
      <c r="D54" s="52">
        <v>309.99966629109912</v>
      </c>
      <c r="E54" s="52">
        <v>3.8515384620000002</v>
      </c>
      <c r="F54" s="52">
        <v>0</v>
      </c>
      <c r="G54" s="52">
        <v>1</v>
      </c>
      <c r="H54" s="78">
        <f t="shared" si="0"/>
        <v>1</v>
      </c>
      <c r="I54" s="78">
        <f>Table44[[#This Row],[RM]]*Table44[[#This Row],[Average Retail Price]]</f>
        <v>3.8515384620000002</v>
      </c>
      <c r="J54" s="78">
        <f>Table44[[#This Row],[RM]]*Table44[[#This Row],[Demo]]</f>
        <v>0</v>
      </c>
      <c r="K54" s="78">
        <f>Table44[[#This Row],[RM]]*Table44[[#This Row],[Demo1-3]]</f>
        <v>1</v>
      </c>
    </row>
    <row r="55" spans="1:13" ht="16" x14ac:dyDescent="0.2">
      <c r="A55" s="66">
        <v>40365</v>
      </c>
      <c r="B55" s="52" t="s">
        <v>7</v>
      </c>
      <c r="C55" s="52" t="s">
        <v>12</v>
      </c>
      <c r="D55" s="52">
        <v>409.73567792980032</v>
      </c>
      <c r="E55" s="52">
        <v>4.4442857140000003</v>
      </c>
      <c r="F55" s="52">
        <v>0</v>
      </c>
      <c r="G55" s="52">
        <v>1</v>
      </c>
      <c r="H55" s="78">
        <f t="shared" si="0"/>
        <v>1</v>
      </c>
      <c r="I55" s="78">
        <f>Table44[[#This Row],[RM]]*Table44[[#This Row],[Average Retail Price]]</f>
        <v>4.4442857140000003</v>
      </c>
      <c r="J55" s="78">
        <f>Table44[[#This Row],[RM]]*Table44[[#This Row],[Demo]]</f>
        <v>0</v>
      </c>
      <c r="K55" s="78">
        <f>Table44[[#This Row],[RM]]*Table44[[#This Row],[Demo1-3]]</f>
        <v>1</v>
      </c>
    </row>
    <row r="56" spans="1:13" ht="16" x14ac:dyDescent="0.2">
      <c r="A56" s="66">
        <v>40372</v>
      </c>
      <c r="B56" s="52" t="s">
        <v>7</v>
      </c>
      <c r="C56" s="52" t="s">
        <v>12</v>
      </c>
      <c r="D56" s="52">
        <v>347.35825789398893</v>
      </c>
      <c r="E56" s="52">
        <v>4.314666667</v>
      </c>
      <c r="F56" s="52">
        <v>0</v>
      </c>
      <c r="G56" s="52">
        <v>1</v>
      </c>
      <c r="H56" s="78">
        <f t="shared" si="0"/>
        <v>1</v>
      </c>
      <c r="I56" s="78">
        <f>Table44[[#This Row],[RM]]*Table44[[#This Row],[Average Retail Price]]</f>
        <v>4.314666667</v>
      </c>
      <c r="J56" s="78">
        <f>Table44[[#This Row],[RM]]*Table44[[#This Row],[Demo]]</f>
        <v>0</v>
      </c>
      <c r="K56" s="78">
        <f>Table44[[#This Row],[RM]]*Table44[[#This Row],[Demo1-3]]</f>
        <v>1</v>
      </c>
    </row>
    <row r="57" spans="1:13" ht="16" x14ac:dyDescent="0.2">
      <c r="A57" s="66">
        <v>40302</v>
      </c>
      <c r="B57" s="52" t="s">
        <v>7</v>
      </c>
      <c r="C57" s="52" t="s">
        <v>13</v>
      </c>
      <c r="D57" s="52">
        <v>305.04944445264965</v>
      </c>
      <c r="E57" s="52">
        <v>4.3899999999999997</v>
      </c>
      <c r="F57" s="52">
        <v>0</v>
      </c>
      <c r="G57" s="52">
        <v>0</v>
      </c>
      <c r="H57" s="78">
        <f t="shared" si="0"/>
        <v>1</v>
      </c>
      <c r="I57" s="78">
        <f>Table44[[#This Row],[RM]]*Table44[[#This Row],[Average Retail Price]]</f>
        <v>4.3899999999999997</v>
      </c>
      <c r="J57" s="78">
        <f>Table44[[#This Row],[RM]]*Table44[[#This Row],[Demo]]</f>
        <v>0</v>
      </c>
      <c r="K57" s="78">
        <f>Table44[[#This Row],[RM]]*Table44[[#This Row],[Demo1-3]]</f>
        <v>0</v>
      </c>
    </row>
    <row r="58" spans="1:13" ht="16" x14ac:dyDescent="0.2">
      <c r="A58" s="66">
        <v>40309</v>
      </c>
      <c r="B58" s="52" t="s">
        <v>7</v>
      </c>
      <c r="C58" s="52" t="s">
        <v>13</v>
      </c>
      <c r="D58" s="52">
        <v>219.65535217099114</v>
      </c>
      <c r="E58" s="52">
        <v>4.34</v>
      </c>
      <c r="F58" s="52">
        <v>0</v>
      </c>
      <c r="G58" s="52">
        <v>0</v>
      </c>
      <c r="H58" s="78">
        <f t="shared" si="0"/>
        <v>1</v>
      </c>
      <c r="I58" s="78">
        <f>Table44[[#This Row],[RM]]*Table44[[#This Row],[Average Retail Price]]</f>
        <v>4.34</v>
      </c>
      <c r="J58" s="78">
        <f>Table44[[#This Row],[RM]]*Table44[[#This Row],[Demo]]</f>
        <v>0</v>
      </c>
      <c r="K58" s="78">
        <f>Table44[[#This Row],[RM]]*Table44[[#This Row],[Demo1-3]]</f>
        <v>0</v>
      </c>
    </row>
    <row r="59" spans="1:13" ht="16" x14ac:dyDescent="0.2">
      <c r="A59" s="66">
        <v>40316</v>
      </c>
      <c r="B59" s="52" t="s">
        <v>7</v>
      </c>
      <c r="C59" s="52" t="s">
        <v>13</v>
      </c>
      <c r="D59" s="52">
        <v>239.05316731393944</v>
      </c>
      <c r="E59" s="52">
        <v>4.0949999999999998</v>
      </c>
      <c r="F59" s="52">
        <v>0</v>
      </c>
      <c r="G59" s="52">
        <v>0</v>
      </c>
      <c r="H59" s="78">
        <f t="shared" si="0"/>
        <v>1</v>
      </c>
      <c r="I59" s="78">
        <f>Table44[[#This Row],[RM]]*Table44[[#This Row],[Average Retail Price]]</f>
        <v>4.0949999999999998</v>
      </c>
      <c r="J59" s="78">
        <f>Table44[[#This Row],[RM]]*Table44[[#This Row],[Demo]]</f>
        <v>0</v>
      </c>
      <c r="K59" s="78">
        <f>Table44[[#This Row],[RM]]*Table44[[#This Row],[Demo1-3]]</f>
        <v>0</v>
      </c>
    </row>
    <row r="60" spans="1:13" ht="16" x14ac:dyDescent="0.2">
      <c r="A60" s="66">
        <v>40323</v>
      </c>
      <c r="B60" s="52" t="s">
        <v>7</v>
      </c>
      <c r="C60" s="52" t="s">
        <v>13</v>
      </c>
      <c r="D60" s="52">
        <v>249.14047552741056</v>
      </c>
      <c r="E60" s="52">
        <v>3.8140000000000001</v>
      </c>
      <c r="F60" s="52">
        <v>0</v>
      </c>
      <c r="G60" s="52">
        <v>0</v>
      </c>
      <c r="H60" s="78">
        <f t="shared" si="0"/>
        <v>1</v>
      </c>
      <c r="I60" s="78">
        <f>Table44[[#This Row],[RM]]*Table44[[#This Row],[Average Retail Price]]</f>
        <v>3.8140000000000001</v>
      </c>
      <c r="J60" s="78">
        <f>Table44[[#This Row],[RM]]*Table44[[#This Row],[Demo]]</f>
        <v>0</v>
      </c>
      <c r="K60" s="78">
        <f>Table44[[#This Row],[RM]]*Table44[[#This Row],[Demo1-3]]</f>
        <v>0</v>
      </c>
    </row>
    <row r="61" spans="1:13" ht="16" x14ac:dyDescent="0.2">
      <c r="A61" s="66">
        <v>40330</v>
      </c>
      <c r="B61" s="52" t="s">
        <v>7</v>
      </c>
      <c r="C61" s="52" t="s">
        <v>13</v>
      </c>
      <c r="D61" s="52">
        <v>263.47531165786268</v>
      </c>
      <c r="E61" s="52">
        <v>3.8140000000000001</v>
      </c>
      <c r="F61" s="52">
        <v>0</v>
      </c>
      <c r="G61" s="52">
        <v>0</v>
      </c>
      <c r="H61" s="78">
        <f t="shared" si="0"/>
        <v>1</v>
      </c>
      <c r="I61" s="78">
        <f>Table44[[#This Row],[RM]]*Table44[[#This Row],[Average Retail Price]]</f>
        <v>3.8140000000000001</v>
      </c>
      <c r="J61" s="78">
        <f>Table44[[#This Row],[RM]]*Table44[[#This Row],[Demo]]</f>
        <v>0</v>
      </c>
      <c r="K61" s="78">
        <f>Table44[[#This Row],[RM]]*Table44[[#This Row],[Demo1-3]]</f>
        <v>0</v>
      </c>
    </row>
    <row r="62" spans="1:13" ht="16" x14ac:dyDescent="0.2">
      <c r="A62" s="66">
        <v>40337</v>
      </c>
      <c r="B62" s="52" t="s">
        <v>7</v>
      </c>
      <c r="C62" s="52" t="s">
        <v>13</v>
      </c>
      <c r="D62" s="52">
        <v>666.72935151489276</v>
      </c>
      <c r="E62" s="52">
        <v>3.3260000000000001</v>
      </c>
      <c r="F62" s="52">
        <v>0</v>
      </c>
      <c r="G62" s="52">
        <v>0</v>
      </c>
      <c r="H62" s="78">
        <f t="shared" si="0"/>
        <v>1</v>
      </c>
      <c r="I62" s="78">
        <f>Table44[[#This Row],[RM]]*Table44[[#This Row],[Average Retail Price]]</f>
        <v>3.3260000000000001</v>
      </c>
      <c r="J62" s="78">
        <f>Table44[[#This Row],[RM]]*Table44[[#This Row],[Demo]]</f>
        <v>0</v>
      </c>
      <c r="K62" s="78">
        <f>Table44[[#This Row],[RM]]*Table44[[#This Row],[Demo1-3]]</f>
        <v>0</v>
      </c>
    </row>
    <row r="63" spans="1:13" ht="16" x14ac:dyDescent="0.2">
      <c r="A63" s="66">
        <v>40344</v>
      </c>
      <c r="B63" s="52" t="s">
        <v>7</v>
      </c>
      <c r="C63" s="52" t="s">
        <v>13</v>
      </c>
      <c r="D63" s="52">
        <v>711.8649399072799</v>
      </c>
      <c r="E63" s="52">
        <v>3.1986666669999999</v>
      </c>
      <c r="F63" s="52">
        <v>0</v>
      </c>
      <c r="G63" s="52">
        <v>0</v>
      </c>
      <c r="H63" s="78">
        <f t="shared" si="0"/>
        <v>1</v>
      </c>
      <c r="I63" s="78">
        <f>Table44[[#This Row],[RM]]*Table44[[#This Row],[Average Retail Price]]</f>
        <v>3.1986666669999999</v>
      </c>
      <c r="J63" s="78">
        <f>Table44[[#This Row],[RM]]*Table44[[#This Row],[Demo]]</f>
        <v>0</v>
      </c>
      <c r="K63" s="78">
        <f>Table44[[#This Row],[RM]]*Table44[[#This Row],[Demo1-3]]</f>
        <v>0</v>
      </c>
    </row>
    <row r="64" spans="1:13" ht="16" x14ac:dyDescent="0.2">
      <c r="A64" s="66">
        <v>40351</v>
      </c>
      <c r="B64" s="52" t="s">
        <v>7</v>
      </c>
      <c r="C64" s="52" t="s">
        <v>13</v>
      </c>
      <c r="D64" s="52">
        <v>328.15780403353938</v>
      </c>
      <c r="E64" s="52">
        <v>4.3666666669999996</v>
      </c>
      <c r="F64" s="52">
        <v>0</v>
      </c>
      <c r="G64" s="52">
        <v>0</v>
      </c>
      <c r="H64" s="78">
        <f t="shared" si="0"/>
        <v>1</v>
      </c>
      <c r="I64" s="78">
        <f>Table44[[#This Row],[RM]]*Table44[[#This Row],[Average Retail Price]]</f>
        <v>4.3666666669999996</v>
      </c>
      <c r="J64" s="78">
        <f>Table44[[#This Row],[RM]]*Table44[[#This Row],[Demo]]</f>
        <v>0</v>
      </c>
      <c r="K64" s="78">
        <f>Table44[[#This Row],[RM]]*Table44[[#This Row],[Demo1-3]]</f>
        <v>0</v>
      </c>
    </row>
    <row r="65" spans="1:11" ht="16" x14ac:dyDescent="0.2">
      <c r="A65" s="66">
        <v>40358</v>
      </c>
      <c r="B65" s="52" t="s">
        <v>7</v>
      </c>
      <c r="C65" s="52" t="s">
        <v>13</v>
      </c>
      <c r="D65" s="52">
        <v>144.59522043429578</v>
      </c>
      <c r="E65" s="52">
        <v>3.979090909</v>
      </c>
      <c r="F65" s="52">
        <v>0</v>
      </c>
      <c r="G65" s="52">
        <v>0</v>
      </c>
      <c r="H65" s="78">
        <f t="shared" si="0"/>
        <v>1</v>
      </c>
      <c r="I65" s="78">
        <f>Table44[[#This Row],[RM]]*Table44[[#This Row],[Average Retail Price]]</f>
        <v>3.979090909</v>
      </c>
      <c r="J65" s="78">
        <f>Table44[[#This Row],[RM]]*Table44[[#This Row],[Demo]]</f>
        <v>0</v>
      </c>
      <c r="K65" s="78">
        <f>Table44[[#This Row],[RM]]*Table44[[#This Row],[Demo1-3]]</f>
        <v>0</v>
      </c>
    </row>
    <row r="66" spans="1:11" ht="16" x14ac:dyDescent="0.2">
      <c r="A66" s="66">
        <v>40365</v>
      </c>
      <c r="B66" s="52" t="s">
        <v>7</v>
      </c>
      <c r="C66" s="52" t="s">
        <v>13</v>
      </c>
      <c r="D66" s="52">
        <v>266.12956722271895</v>
      </c>
      <c r="E66" s="52">
        <v>4.9561538460000003</v>
      </c>
      <c r="F66" s="52">
        <v>0</v>
      </c>
      <c r="G66" s="52">
        <v>0</v>
      </c>
      <c r="H66" s="78">
        <f t="shared" ref="H66:H129" si="1">IF(B66="RM",1,0)</f>
        <v>1</v>
      </c>
      <c r="I66" s="78">
        <f>Table44[[#This Row],[RM]]*Table44[[#This Row],[Average Retail Price]]</f>
        <v>4.9561538460000003</v>
      </c>
      <c r="J66" s="78">
        <f>Table44[[#This Row],[RM]]*Table44[[#This Row],[Demo]]</f>
        <v>0</v>
      </c>
      <c r="K66" s="78">
        <f>Table44[[#This Row],[RM]]*Table44[[#This Row],[Demo1-3]]</f>
        <v>0</v>
      </c>
    </row>
    <row r="67" spans="1:11" ht="16" x14ac:dyDescent="0.2">
      <c r="A67" s="66">
        <v>40372</v>
      </c>
      <c r="B67" s="52" t="s">
        <v>7</v>
      </c>
      <c r="C67" s="52" t="s">
        <v>13</v>
      </c>
      <c r="D67" s="52">
        <v>277.18746772270498</v>
      </c>
      <c r="E67" s="52">
        <v>3.8136363640000002</v>
      </c>
      <c r="F67" s="52">
        <v>0</v>
      </c>
      <c r="G67" s="52">
        <v>0</v>
      </c>
      <c r="H67" s="78">
        <f t="shared" si="1"/>
        <v>1</v>
      </c>
      <c r="I67" s="78">
        <f>Table44[[#This Row],[RM]]*Table44[[#This Row],[Average Retail Price]]</f>
        <v>3.8136363640000002</v>
      </c>
      <c r="J67" s="78">
        <f>Table44[[#This Row],[RM]]*Table44[[#This Row],[Demo]]</f>
        <v>0</v>
      </c>
      <c r="K67" s="78">
        <f>Table44[[#This Row],[RM]]*Table44[[#This Row],[Demo1-3]]</f>
        <v>0</v>
      </c>
    </row>
    <row r="68" spans="1:11" ht="16" x14ac:dyDescent="0.2">
      <c r="A68" s="66">
        <v>40302</v>
      </c>
      <c r="B68" s="52" t="s">
        <v>7</v>
      </c>
      <c r="C68" s="52" t="s">
        <v>14</v>
      </c>
      <c r="D68" s="52">
        <v>153.97779967160201</v>
      </c>
      <c r="E68" s="52">
        <v>5.0185714289999996</v>
      </c>
      <c r="F68" s="52">
        <v>0</v>
      </c>
      <c r="G68" s="52">
        <v>0</v>
      </c>
      <c r="H68" s="78">
        <f t="shared" si="1"/>
        <v>1</v>
      </c>
      <c r="I68" s="78">
        <f>Table44[[#This Row],[RM]]*Table44[[#This Row],[Average Retail Price]]</f>
        <v>5.0185714289999996</v>
      </c>
      <c r="J68" s="78">
        <f>Table44[[#This Row],[RM]]*Table44[[#This Row],[Demo]]</f>
        <v>0</v>
      </c>
      <c r="K68" s="78">
        <f>Table44[[#This Row],[RM]]*Table44[[#This Row],[Demo1-3]]</f>
        <v>0</v>
      </c>
    </row>
    <row r="69" spans="1:11" ht="16" x14ac:dyDescent="0.2">
      <c r="A69" s="66">
        <v>40309</v>
      </c>
      <c r="B69" s="52" t="s">
        <v>7</v>
      </c>
      <c r="C69" s="52" t="s">
        <v>14</v>
      </c>
      <c r="D69" s="52">
        <v>232.91486209197791</v>
      </c>
      <c r="E69" s="52">
        <v>5.0185714289999996</v>
      </c>
      <c r="F69" s="52">
        <v>0</v>
      </c>
      <c r="G69" s="52">
        <v>0</v>
      </c>
      <c r="H69" s="78">
        <f t="shared" si="1"/>
        <v>1</v>
      </c>
      <c r="I69" s="78">
        <f>Table44[[#This Row],[RM]]*Table44[[#This Row],[Average Retail Price]]</f>
        <v>5.0185714289999996</v>
      </c>
      <c r="J69" s="78">
        <f>Table44[[#This Row],[RM]]*Table44[[#This Row],[Demo]]</f>
        <v>0</v>
      </c>
      <c r="K69" s="78">
        <f>Table44[[#This Row],[RM]]*Table44[[#This Row],[Demo1-3]]</f>
        <v>0</v>
      </c>
    </row>
    <row r="70" spans="1:11" ht="16" x14ac:dyDescent="0.2">
      <c r="A70" s="66">
        <v>40316</v>
      </c>
      <c r="B70" s="52" t="s">
        <v>7</v>
      </c>
      <c r="C70" s="52" t="s">
        <v>14</v>
      </c>
      <c r="D70" s="52">
        <v>308.27675199977176</v>
      </c>
      <c r="E70" s="52">
        <v>4.4635294119999998</v>
      </c>
      <c r="F70" s="52">
        <v>1</v>
      </c>
      <c r="G70" s="52">
        <v>0</v>
      </c>
      <c r="H70" s="78">
        <f t="shared" si="1"/>
        <v>1</v>
      </c>
      <c r="I70" s="78">
        <f>Table44[[#This Row],[RM]]*Table44[[#This Row],[Average Retail Price]]</f>
        <v>4.4635294119999998</v>
      </c>
      <c r="J70" s="78">
        <f>Table44[[#This Row],[RM]]*Table44[[#This Row],[Demo]]</f>
        <v>1</v>
      </c>
      <c r="K70" s="78">
        <f>Table44[[#This Row],[RM]]*Table44[[#This Row],[Demo1-3]]</f>
        <v>0</v>
      </c>
    </row>
    <row r="71" spans="1:11" ht="16" x14ac:dyDescent="0.2">
      <c r="A71" s="66">
        <v>40323</v>
      </c>
      <c r="B71" s="52" t="s">
        <v>7</v>
      </c>
      <c r="C71" s="52" t="s">
        <v>14</v>
      </c>
      <c r="D71" s="52">
        <v>272.20570082094849</v>
      </c>
      <c r="E71" s="52">
        <v>5.0105882350000002</v>
      </c>
      <c r="F71" s="52">
        <v>0</v>
      </c>
      <c r="G71" s="52">
        <v>1</v>
      </c>
      <c r="H71" s="78">
        <f t="shared" si="1"/>
        <v>1</v>
      </c>
      <c r="I71" s="78">
        <f>Table44[[#This Row],[RM]]*Table44[[#This Row],[Average Retail Price]]</f>
        <v>5.0105882350000002</v>
      </c>
      <c r="J71" s="78">
        <f>Table44[[#This Row],[RM]]*Table44[[#This Row],[Demo]]</f>
        <v>0</v>
      </c>
      <c r="K71" s="78">
        <f>Table44[[#This Row],[RM]]*Table44[[#This Row],[Demo1-3]]</f>
        <v>1</v>
      </c>
    </row>
    <row r="72" spans="1:11" ht="16" x14ac:dyDescent="0.2">
      <c r="A72" s="66">
        <v>40330</v>
      </c>
      <c r="B72" s="52" t="s">
        <v>7</v>
      </c>
      <c r="C72" s="52" t="s">
        <v>14</v>
      </c>
      <c r="D72" s="52">
        <v>355.87124573559618</v>
      </c>
      <c r="E72" s="52">
        <v>4.8816666670000002</v>
      </c>
      <c r="F72" s="52">
        <v>0</v>
      </c>
      <c r="G72" s="52">
        <v>1</v>
      </c>
      <c r="H72" s="78">
        <f t="shared" si="1"/>
        <v>1</v>
      </c>
      <c r="I72" s="78">
        <f>Table44[[#This Row],[RM]]*Table44[[#This Row],[Average Retail Price]]</f>
        <v>4.8816666670000002</v>
      </c>
      <c r="J72" s="78">
        <f>Table44[[#This Row],[RM]]*Table44[[#This Row],[Demo]]</f>
        <v>0</v>
      </c>
      <c r="K72" s="78">
        <f>Table44[[#This Row],[RM]]*Table44[[#This Row],[Demo1-3]]</f>
        <v>1</v>
      </c>
    </row>
    <row r="73" spans="1:11" ht="16" x14ac:dyDescent="0.2">
      <c r="A73" s="66">
        <v>40337</v>
      </c>
      <c r="B73" s="52" t="s">
        <v>7</v>
      </c>
      <c r="C73" s="52" t="s">
        <v>14</v>
      </c>
      <c r="D73" s="52">
        <v>337.17576313998126</v>
      </c>
      <c r="E73" s="52">
        <v>4.8329411760000003</v>
      </c>
      <c r="F73" s="52">
        <v>0</v>
      </c>
      <c r="G73" s="52">
        <v>1</v>
      </c>
      <c r="H73" s="78">
        <f t="shared" si="1"/>
        <v>1</v>
      </c>
      <c r="I73" s="78">
        <f>Table44[[#This Row],[RM]]*Table44[[#This Row],[Average Retail Price]]</f>
        <v>4.8329411760000003</v>
      </c>
      <c r="J73" s="78">
        <f>Table44[[#This Row],[RM]]*Table44[[#This Row],[Demo]]</f>
        <v>0</v>
      </c>
      <c r="K73" s="78">
        <f>Table44[[#This Row],[RM]]*Table44[[#This Row],[Demo1-3]]</f>
        <v>1</v>
      </c>
    </row>
    <row r="74" spans="1:11" ht="16" x14ac:dyDescent="0.2">
      <c r="A74" s="66">
        <v>40344</v>
      </c>
      <c r="B74" s="52" t="s">
        <v>7</v>
      </c>
      <c r="C74" s="52" t="s">
        <v>14</v>
      </c>
      <c r="D74" s="52">
        <v>361.36155202758158</v>
      </c>
      <c r="E74" s="52">
        <v>5.2305555559999997</v>
      </c>
      <c r="F74" s="52">
        <v>1</v>
      </c>
      <c r="G74" s="52">
        <v>0</v>
      </c>
      <c r="H74" s="78">
        <f t="shared" si="1"/>
        <v>1</v>
      </c>
      <c r="I74" s="78">
        <f>Table44[[#This Row],[RM]]*Table44[[#This Row],[Average Retail Price]]</f>
        <v>5.2305555559999997</v>
      </c>
      <c r="J74" s="78">
        <f>Table44[[#This Row],[RM]]*Table44[[#This Row],[Demo]]</f>
        <v>1</v>
      </c>
      <c r="K74" s="78">
        <f>Table44[[#This Row],[RM]]*Table44[[#This Row],[Demo1-3]]</f>
        <v>0</v>
      </c>
    </row>
    <row r="75" spans="1:11" ht="16" x14ac:dyDescent="0.2">
      <c r="A75" s="66">
        <v>40351</v>
      </c>
      <c r="B75" s="52" t="s">
        <v>7</v>
      </c>
      <c r="C75" s="52" t="s">
        <v>14</v>
      </c>
      <c r="D75" s="52">
        <v>1041.2002563709802</v>
      </c>
      <c r="E75" s="52">
        <v>4.0835294119999999</v>
      </c>
      <c r="F75" s="52">
        <v>1</v>
      </c>
      <c r="G75" s="52">
        <v>1</v>
      </c>
      <c r="H75" s="78">
        <f t="shared" si="1"/>
        <v>1</v>
      </c>
      <c r="I75" s="78">
        <f>Table44[[#This Row],[RM]]*Table44[[#This Row],[Average Retail Price]]</f>
        <v>4.0835294119999999</v>
      </c>
      <c r="J75" s="78">
        <f>Table44[[#This Row],[RM]]*Table44[[#This Row],[Demo]]</f>
        <v>1</v>
      </c>
      <c r="K75" s="78">
        <f>Table44[[#This Row],[RM]]*Table44[[#This Row],[Demo1-3]]</f>
        <v>1</v>
      </c>
    </row>
    <row r="76" spans="1:11" ht="16" x14ac:dyDescent="0.2">
      <c r="A76" s="66">
        <v>40358</v>
      </c>
      <c r="B76" s="52" t="s">
        <v>7</v>
      </c>
      <c r="C76" s="52" t="s">
        <v>14</v>
      </c>
      <c r="D76" s="52">
        <v>753.38798724890694</v>
      </c>
      <c r="E76" s="52">
        <v>4.0835294119999999</v>
      </c>
      <c r="F76" s="52">
        <v>0</v>
      </c>
      <c r="G76" s="52">
        <v>1</v>
      </c>
      <c r="H76" s="78">
        <f t="shared" si="1"/>
        <v>1</v>
      </c>
      <c r="I76" s="78">
        <f>Table44[[#This Row],[RM]]*Table44[[#This Row],[Average Retail Price]]</f>
        <v>4.0835294119999999</v>
      </c>
      <c r="J76" s="78">
        <f>Table44[[#This Row],[RM]]*Table44[[#This Row],[Demo]]</f>
        <v>0</v>
      </c>
      <c r="K76" s="78">
        <f>Table44[[#This Row],[RM]]*Table44[[#This Row],[Demo1-3]]</f>
        <v>1</v>
      </c>
    </row>
    <row r="77" spans="1:11" ht="16" x14ac:dyDescent="0.2">
      <c r="A77" s="66">
        <v>40365</v>
      </c>
      <c r="B77" s="52" t="s">
        <v>7</v>
      </c>
      <c r="C77" s="52" t="s">
        <v>14</v>
      </c>
      <c r="D77" s="52">
        <v>192.07759771029299</v>
      </c>
      <c r="E77" s="52">
        <v>4.7470588239999998</v>
      </c>
      <c r="F77" s="52">
        <v>0</v>
      </c>
      <c r="G77" s="52">
        <v>1</v>
      </c>
      <c r="H77" s="78">
        <f t="shared" si="1"/>
        <v>1</v>
      </c>
      <c r="I77" s="78">
        <f>Table44[[#This Row],[RM]]*Table44[[#This Row],[Average Retail Price]]</f>
        <v>4.7470588239999998</v>
      </c>
      <c r="J77" s="78">
        <f>Table44[[#This Row],[RM]]*Table44[[#This Row],[Demo]]</f>
        <v>0</v>
      </c>
      <c r="K77" s="78">
        <f>Table44[[#This Row],[RM]]*Table44[[#This Row],[Demo1-3]]</f>
        <v>1</v>
      </c>
    </row>
    <row r="78" spans="1:11" ht="16" x14ac:dyDescent="0.2">
      <c r="A78" s="66">
        <v>40372</v>
      </c>
      <c r="B78" s="52" t="s">
        <v>7</v>
      </c>
      <c r="C78" s="52" t="s">
        <v>14</v>
      </c>
      <c r="D78" s="52">
        <v>390.64287641209955</v>
      </c>
      <c r="E78" s="52">
        <v>4.1479999999999997</v>
      </c>
      <c r="F78" s="52">
        <v>0</v>
      </c>
      <c r="G78" s="52">
        <v>1</v>
      </c>
      <c r="H78" s="78">
        <f t="shared" si="1"/>
        <v>1</v>
      </c>
      <c r="I78" s="78">
        <f>Table44[[#This Row],[RM]]*Table44[[#This Row],[Average Retail Price]]</f>
        <v>4.1479999999999997</v>
      </c>
      <c r="J78" s="78">
        <f>Table44[[#This Row],[RM]]*Table44[[#This Row],[Demo]]</f>
        <v>0</v>
      </c>
      <c r="K78" s="78">
        <f>Table44[[#This Row],[RM]]*Table44[[#This Row],[Demo1-3]]</f>
        <v>1</v>
      </c>
    </row>
    <row r="79" spans="1:11" ht="16" x14ac:dyDescent="0.2">
      <c r="A79" s="66">
        <v>40302</v>
      </c>
      <c r="B79" s="52" t="s">
        <v>7</v>
      </c>
      <c r="C79" s="52" t="s">
        <v>15</v>
      </c>
      <c r="D79" s="52">
        <v>256.29154906337163</v>
      </c>
      <c r="E79" s="52">
        <v>4.4990909090000004</v>
      </c>
      <c r="F79" s="52">
        <v>0</v>
      </c>
      <c r="G79" s="52">
        <v>0</v>
      </c>
      <c r="H79" s="78">
        <f t="shared" si="1"/>
        <v>1</v>
      </c>
      <c r="I79" s="78">
        <f>Table44[[#This Row],[RM]]*Table44[[#This Row],[Average Retail Price]]</f>
        <v>4.4990909090000004</v>
      </c>
      <c r="J79" s="78">
        <f>Table44[[#This Row],[RM]]*Table44[[#This Row],[Demo]]</f>
        <v>0</v>
      </c>
      <c r="K79" s="78">
        <f>Table44[[#This Row],[RM]]*Table44[[#This Row],[Demo1-3]]</f>
        <v>0</v>
      </c>
    </row>
    <row r="80" spans="1:11" ht="16" x14ac:dyDescent="0.2">
      <c r="A80" s="66">
        <v>40309</v>
      </c>
      <c r="B80" s="52" t="s">
        <v>7</v>
      </c>
      <c r="C80" s="52" t="s">
        <v>15</v>
      </c>
      <c r="D80" s="52">
        <v>184.67931669463792</v>
      </c>
      <c r="E80" s="52">
        <v>5.483333333</v>
      </c>
      <c r="F80" s="52">
        <v>0</v>
      </c>
      <c r="G80" s="52">
        <v>0</v>
      </c>
      <c r="H80" s="78">
        <f t="shared" si="1"/>
        <v>1</v>
      </c>
      <c r="I80" s="78">
        <f>Table44[[#This Row],[RM]]*Table44[[#This Row],[Average Retail Price]]</f>
        <v>5.483333333</v>
      </c>
      <c r="J80" s="78">
        <f>Table44[[#This Row],[RM]]*Table44[[#This Row],[Demo]]</f>
        <v>0</v>
      </c>
      <c r="K80" s="78">
        <f>Table44[[#This Row],[RM]]*Table44[[#This Row],[Demo1-3]]</f>
        <v>0</v>
      </c>
    </row>
    <row r="81" spans="1:11" ht="16" x14ac:dyDescent="0.2">
      <c r="A81" s="66">
        <v>40316</v>
      </c>
      <c r="B81" s="52" t="s">
        <v>7</v>
      </c>
      <c r="C81" s="52" t="s">
        <v>15</v>
      </c>
      <c r="D81" s="52">
        <v>259.95286757158794</v>
      </c>
      <c r="E81" s="52">
        <v>4.2938461539999997</v>
      </c>
      <c r="F81" s="52">
        <v>0</v>
      </c>
      <c r="G81" s="52">
        <v>0</v>
      </c>
      <c r="H81" s="78">
        <f t="shared" si="1"/>
        <v>1</v>
      </c>
      <c r="I81" s="78">
        <f>Table44[[#This Row],[RM]]*Table44[[#This Row],[Average Retail Price]]</f>
        <v>4.2938461539999997</v>
      </c>
      <c r="J81" s="78">
        <f>Table44[[#This Row],[RM]]*Table44[[#This Row],[Demo]]</f>
        <v>0</v>
      </c>
      <c r="K81" s="78">
        <f>Table44[[#This Row],[RM]]*Table44[[#This Row],[Demo1-3]]</f>
        <v>0</v>
      </c>
    </row>
    <row r="82" spans="1:11" ht="16" x14ac:dyDescent="0.2">
      <c r="A82" s="66">
        <v>40323</v>
      </c>
      <c r="B82" s="52" t="s">
        <v>7</v>
      </c>
      <c r="C82" s="52" t="s">
        <v>15</v>
      </c>
      <c r="D82" s="52">
        <v>325.84191908072341</v>
      </c>
      <c r="E82" s="52">
        <v>4.0581818180000004</v>
      </c>
      <c r="F82" s="52">
        <v>0</v>
      </c>
      <c r="G82" s="52">
        <v>0</v>
      </c>
      <c r="H82" s="78">
        <f t="shared" si="1"/>
        <v>1</v>
      </c>
      <c r="I82" s="78">
        <f>Table44[[#This Row],[RM]]*Table44[[#This Row],[Average Retail Price]]</f>
        <v>4.0581818180000004</v>
      </c>
      <c r="J82" s="78">
        <f>Table44[[#This Row],[RM]]*Table44[[#This Row],[Demo]]</f>
        <v>0</v>
      </c>
      <c r="K82" s="78">
        <f>Table44[[#This Row],[RM]]*Table44[[#This Row],[Demo1-3]]</f>
        <v>0</v>
      </c>
    </row>
    <row r="83" spans="1:11" ht="16" x14ac:dyDescent="0.2">
      <c r="A83" s="66">
        <v>40330</v>
      </c>
      <c r="B83" s="52" t="s">
        <v>7</v>
      </c>
      <c r="C83" s="52" t="s">
        <v>15</v>
      </c>
      <c r="D83" s="52">
        <v>291.77268941607758</v>
      </c>
      <c r="E83" s="52">
        <v>4.0250000000000004</v>
      </c>
      <c r="F83" s="52">
        <v>0</v>
      </c>
      <c r="G83" s="52">
        <v>0</v>
      </c>
      <c r="H83" s="78">
        <f t="shared" si="1"/>
        <v>1</v>
      </c>
      <c r="I83" s="78">
        <f>Table44[[#This Row],[RM]]*Table44[[#This Row],[Average Retail Price]]</f>
        <v>4.0250000000000004</v>
      </c>
      <c r="J83" s="78">
        <f>Table44[[#This Row],[RM]]*Table44[[#This Row],[Demo]]</f>
        <v>0</v>
      </c>
      <c r="K83" s="78">
        <f>Table44[[#This Row],[RM]]*Table44[[#This Row],[Demo1-3]]</f>
        <v>0</v>
      </c>
    </row>
    <row r="84" spans="1:11" ht="16" x14ac:dyDescent="0.2">
      <c r="A84" s="66">
        <v>40337</v>
      </c>
      <c r="B84" s="52" t="s">
        <v>7</v>
      </c>
      <c r="C84" s="52" t="s">
        <v>15</v>
      </c>
      <c r="D84" s="52">
        <v>126.71894491627157</v>
      </c>
      <c r="E84" s="52">
        <v>6.2515384620000001</v>
      </c>
      <c r="F84" s="52">
        <v>0</v>
      </c>
      <c r="G84" s="52">
        <v>0</v>
      </c>
      <c r="H84" s="78">
        <f t="shared" si="1"/>
        <v>1</v>
      </c>
      <c r="I84" s="78">
        <f>Table44[[#This Row],[RM]]*Table44[[#This Row],[Average Retail Price]]</f>
        <v>6.2515384620000001</v>
      </c>
      <c r="J84" s="78">
        <f>Table44[[#This Row],[RM]]*Table44[[#This Row],[Demo]]</f>
        <v>0</v>
      </c>
      <c r="K84" s="78">
        <f>Table44[[#This Row],[RM]]*Table44[[#This Row],[Demo1-3]]</f>
        <v>0</v>
      </c>
    </row>
    <row r="85" spans="1:11" ht="16" x14ac:dyDescent="0.2">
      <c r="A85" s="66">
        <v>40344</v>
      </c>
      <c r="B85" s="52" t="s">
        <v>7</v>
      </c>
      <c r="C85" s="52" t="s">
        <v>15</v>
      </c>
      <c r="D85" s="52">
        <v>206.70153351002702</v>
      </c>
      <c r="E85" s="52">
        <v>5.671818182</v>
      </c>
      <c r="F85" s="52">
        <v>0</v>
      </c>
      <c r="G85" s="52">
        <v>0</v>
      </c>
      <c r="H85" s="78">
        <f t="shared" si="1"/>
        <v>1</v>
      </c>
      <c r="I85" s="78">
        <f>Table44[[#This Row],[RM]]*Table44[[#This Row],[Average Retail Price]]</f>
        <v>5.671818182</v>
      </c>
      <c r="J85" s="78">
        <f>Table44[[#This Row],[RM]]*Table44[[#This Row],[Demo]]</f>
        <v>0</v>
      </c>
      <c r="K85" s="78">
        <f>Table44[[#This Row],[RM]]*Table44[[#This Row],[Demo1-3]]</f>
        <v>0</v>
      </c>
    </row>
    <row r="86" spans="1:11" ht="16" x14ac:dyDescent="0.2">
      <c r="A86" s="66">
        <v>40351</v>
      </c>
      <c r="B86" s="52" t="s">
        <v>7</v>
      </c>
      <c r="C86" s="52" t="s">
        <v>15</v>
      </c>
      <c r="D86" s="52">
        <v>201.98489226665259</v>
      </c>
      <c r="E86" s="52">
        <v>5.6669230769999999</v>
      </c>
      <c r="F86" s="52">
        <v>0</v>
      </c>
      <c r="G86" s="52">
        <v>0</v>
      </c>
      <c r="H86" s="78">
        <f t="shared" si="1"/>
        <v>1</v>
      </c>
      <c r="I86" s="78">
        <f>Table44[[#This Row],[RM]]*Table44[[#This Row],[Average Retail Price]]</f>
        <v>5.6669230769999999</v>
      </c>
      <c r="J86" s="78">
        <f>Table44[[#This Row],[RM]]*Table44[[#This Row],[Demo]]</f>
        <v>0</v>
      </c>
      <c r="K86" s="78">
        <f>Table44[[#This Row],[RM]]*Table44[[#This Row],[Demo1-3]]</f>
        <v>0</v>
      </c>
    </row>
    <row r="87" spans="1:11" ht="16" x14ac:dyDescent="0.2">
      <c r="A87" s="66">
        <v>40358</v>
      </c>
      <c r="B87" s="52" t="s">
        <v>7</v>
      </c>
      <c r="C87" s="52" t="s">
        <v>15</v>
      </c>
      <c r="D87" s="52">
        <v>303.19777569926305</v>
      </c>
      <c r="E87" s="52">
        <v>3.8515384620000002</v>
      </c>
      <c r="F87" s="52">
        <v>0</v>
      </c>
      <c r="G87" s="52">
        <v>0</v>
      </c>
      <c r="H87" s="78">
        <f t="shared" si="1"/>
        <v>1</v>
      </c>
      <c r="I87" s="78">
        <f>Table44[[#This Row],[RM]]*Table44[[#This Row],[Average Retail Price]]</f>
        <v>3.8515384620000002</v>
      </c>
      <c r="J87" s="78">
        <f>Table44[[#This Row],[RM]]*Table44[[#This Row],[Demo]]</f>
        <v>0</v>
      </c>
      <c r="K87" s="78">
        <f>Table44[[#This Row],[RM]]*Table44[[#This Row],[Demo1-3]]</f>
        <v>0</v>
      </c>
    </row>
    <row r="88" spans="1:11" ht="16" x14ac:dyDescent="0.2">
      <c r="A88" s="66">
        <v>40365</v>
      </c>
      <c r="B88" s="52" t="s">
        <v>7</v>
      </c>
      <c r="C88" s="52" t="s">
        <v>15</v>
      </c>
      <c r="D88" s="52">
        <v>342.45802828352049</v>
      </c>
      <c r="E88" s="52">
        <v>4.1381249999999996</v>
      </c>
      <c r="F88" s="52">
        <v>0</v>
      </c>
      <c r="G88" s="52">
        <v>0</v>
      </c>
      <c r="H88" s="78">
        <f t="shared" si="1"/>
        <v>1</v>
      </c>
      <c r="I88" s="78">
        <f>Table44[[#This Row],[RM]]*Table44[[#This Row],[Average Retail Price]]</f>
        <v>4.1381249999999996</v>
      </c>
      <c r="J88" s="78">
        <f>Table44[[#This Row],[RM]]*Table44[[#This Row],[Demo]]</f>
        <v>0</v>
      </c>
      <c r="K88" s="78">
        <f>Table44[[#This Row],[RM]]*Table44[[#This Row],[Demo1-3]]</f>
        <v>0</v>
      </c>
    </row>
    <row r="89" spans="1:11" ht="16" x14ac:dyDescent="0.2">
      <c r="A89" s="66">
        <v>40372</v>
      </c>
      <c r="B89" s="52" t="s">
        <v>7</v>
      </c>
      <c r="C89" s="52" t="s">
        <v>15</v>
      </c>
      <c r="D89" s="52">
        <v>189.92428664396911</v>
      </c>
      <c r="E89" s="52">
        <v>4.1381249999999996</v>
      </c>
      <c r="F89" s="52">
        <v>0</v>
      </c>
      <c r="G89" s="52">
        <v>0</v>
      </c>
      <c r="H89" s="78">
        <f t="shared" si="1"/>
        <v>1</v>
      </c>
      <c r="I89" s="78">
        <f>Table44[[#This Row],[RM]]*Table44[[#This Row],[Average Retail Price]]</f>
        <v>4.1381249999999996</v>
      </c>
      <c r="J89" s="78">
        <f>Table44[[#This Row],[RM]]*Table44[[#This Row],[Demo]]</f>
        <v>0</v>
      </c>
      <c r="K89" s="78">
        <f>Table44[[#This Row],[RM]]*Table44[[#This Row],[Demo1-3]]</f>
        <v>0</v>
      </c>
    </row>
    <row r="90" spans="1:11" ht="16" x14ac:dyDescent="0.2">
      <c r="A90" s="66">
        <v>40302</v>
      </c>
      <c r="B90" s="52" t="s">
        <v>7</v>
      </c>
      <c r="C90" s="52" t="s">
        <v>16</v>
      </c>
      <c r="D90" s="52">
        <v>192.14693620199762</v>
      </c>
      <c r="E90" s="52">
        <v>4.49</v>
      </c>
      <c r="F90" s="52">
        <v>0</v>
      </c>
      <c r="G90" s="52">
        <v>0</v>
      </c>
      <c r="H90" s="78">
        <f t="shared" si="1"/>
        <v>1</v>
      </c>
      <c r="I90" s="78">
        <f>Table44[[#This Row],[RM]]*Table44[[#This Row],[Average Retail Price]]</f>
        <v>4.49</v>
      </c>
      <c r="J90" s="78">
        <f>Table44[[#This Row],[RM]]*Table44[[#This Row],[Demo]]</f>
        <v>0</v>
      </c>
      <c r="K90" s="78">
        <f>Table44[[#This Row],[RM]]*Table44[[#This Row],[Demo1-3]]</f>
        <v>0</v>
      </c>
    </row>
    <row r="91" spans="1:11" ht="16" x14ac:dyDescent="0.2">
      <c r="A91" s="66">
        <v>40309</v>
      </c>
      <c r="B91" s="52" t="s">
        <v>7</v>
      </c>
      <c r="C91" s="52" t="s">
        <v>16</v>
      </c>
      <c r="D91" s="52">
        <v>166.4431242436884</v>
      </c>
      <c r="E91" s="52">
        <v>4.49</v>
      </c>
      <c r="F91" s="52">
        <v>0</v>
      </c>
      <c r="G91" s="52">
        <v>0</v>
      </c>
      <c r="H91" s="78">
        <f t="shared" si="1"/>
        <v>1</v>
      </c>
      <c r="I91" s="78">
        <f>Table44[[#This Row],[RM]]*Table44[[#This Row],[Average Retail Price]]</f>
        <v>4.49</v>
      </c>
      <c r="J91" s="78">
        <f>Table44[[#This Row],[RM]]*Table44[[#This Row],[Demo]]</f>
        <v>0</v>
      </c>
      <c r="K91" s="78">
        <f>Table44[[#This Row],[RM]]*Table44[[#This Row],[Demo1-3]]</f>
        <v>0</v>
      </c>
    </row>
    <row r="92" spans="1:11" ht="16" x14ac:dyDescent="0.2">
      <c r="A92" s="66">
        <v>40316</v>
      </c>
      <c r="B92" s="52" t="s">
        <v>7</v>
      </c>
      <c r="C92" s="52" t="s">
        <v>16</v>
      </c>
      <c r="D92" s="52">
        <v>235.78191117171292</v>
      </c>
      <c r="E92" s="52">
        <v>4.1630769230000002</v>
      </c>
      <c r="F92" s="52">
        <v>0</v>
      </c>
      <c r="G92" s="52">
        <v>0</v>
      </c>
      <c r="H92" s="78">
        <f t="shared" si="1"/>
        <v>1</v>
      </c>
      <c r="I92" s="78">
        <f>Table44[[#This Row],[RM]]*Table44[[#This Row],[Average Retail Price]]</f>
        <v>4.1630769230000002</v>
      </c>
      <c r="J92" s="78">
        <f>Table44[[#This Row],[RM]]*Table44[[#This Row],[Demo]]</f>
        <v>0</v>
      </c>
      <c r="K92" s="78">
        <f>Table44[[#This Row],[RM]]*Table44[[#This Row],[Demo1-3]]</f>
        <v>0</v>
      </c>
    </row>
    <row r="93" spans="1:11" ht="16" x14ac:dyDescent="0.2">
      <c r="A93" s="66">
        <v>40323</v>
      </c>
      <c r="B93" s="52" t="s">
        <v>7</v>
      </c>
      <c r="C93" s="52" t="s">
        <v>16</v>
      </c>
      <c r="D93" s="52">
        <v>284.67501459199542</v>
      </c>
      <c r="E93" s="52">
        <v>4.0578571429999997</v>
      </c>
      <c r="F93" s="52">
        <v>0</v>
      </c>
      <c r="G93" s="52">
        <v>0</v>
      </c>
      <c r="H93" s="78">
        <f t="shared" si="1"/>
        <v>1</v>
      </c>
      <c r="I93" s="78">
        <f>Table44[[#This Row],[RM]]*Table44[[#This Row],[Average Retail Price]]</f>
        <v>4.0578571429999997</v>
      </c>
      <c r="J93" s="78">
        <f>Table44[[#This Row],[RM]]*Table44[[#This Row],[Demo]]</f>
        <v>0</v>
      </c>
      <c r="K93" s="78">
        <f>Table44[[#This Row],[RM]]*Table44[[#This Row],[Demo1-3]]</f>
        <v>0</v>
      </c>
    </row>
    <row r="94" spans="1:11" ht="16" x14ac:dyDescent="0.2">
      <c r="A94" s="66">
        <v>40330</v>
      </c>
      <c r="B94" s="52" t="s">
        <v>7</v>
      </c>
      <c r="C94" s="52" t="s">
        <v>16</v>
      </c>
      <c r="D94" s="52">
        <v>214.07504868302217</v>
      </c>
      <c r="E94" s="52">
        <v>3.9666666670000001</v>
      </c>
      <c r="F94" s="52">
        <v>0</v>
      </c>
      <c r="G94" s="52">
        <v>0</v>
      </c>
      <c r="H94" s="78">
        <f t="shared" si="1"/>
        <v>1</v>
      </c>
      <c r="I94" s="78">
        <f>Table44[[#This Row],[RM]]*Table44[[#This Row],[Average Retail Price]]</f>
        <v>3.9666666670000001</v>
      </c>
      <c r="J94" s="78">
        <f>Table44[[#This Row],[RM]]*Table44[[#This Row],[Demo]]</f>
        <v>0</v>
      </c>
      <c r="K94" s="78">
        <f>Table44[[#This Row],[RM]]*Table44[[#This Row],[Demo1-3]]</f>
        <v>0</v>
      </c>
    </row>
    <row r="95" spans="1:11" ht="16" x14ac:dyDescent="0.2">
      <c r="A95" s="66">
        <v>40337</v>
      </c>
      <c r="B95" s="52" t="s">
        <v>7</v>
      </c>
      <c r="C95" s="52" t="s">
        <v>16</v>
      </c>
      <c r="D95" s="52">
        <v>183.77263114909792</v>
      </c>
      <c r="E95" s="52">
        <v>5.443846154</v>
      </c>
      <c r="F95" s="52">
        <v>0</v>
      </c>
      <c r="G95" s="52">
        <v>0</v>
      </c>
      <c r="H95" s="78">
        <f t="shared" si="1"/>
        <v>1</v>
      </c>
      <c r="I95" s="78">
        <f>Table44[[#This Row],[RM]]*Table44[[#This Row],[Average Retail Price]]</f>
        <v>5.443846154</v>
      </c>
      <c r="J95" s="78">
        <f>Table44[[#This Row],[RM]]*Table44[[#This Row],[Demo]]</f>
        <v>0</v>
      </c>
      <c r="K95" s="78">
        <f>Table44[[#This Row],[RM]]*Table44[[#This Row],[Demo1-3]]</f>
        <v>0</v>
      </c>
    </row>
    <row r="96" spans="1:11" ht="16" x14ac:dyDescent="0.2">
      <c r="A96" s="66">
        <v>40344</v>
      </c>
      <c r="B96" s="52" t="s">
        <v>7</v>
      </c>
      <c r="C96" s="52" t="s">
        <v>16</v>
      </c>
      <c r="D96" s="52">
        <v>289.28642125223553</v>
      </c>
      <c r="E96" s="52">
        <v>4.29</v>
      </c>
      <c r="F96" s="52">
        <v>0</v>
      </c>
      <c r="G96" s="52">
        <v>0</v>
      </c>
      <c r="H96" s="78">
        <f t="shared" si="1"/>
        <v>1</v>
      </c>
      <c r="I96" s="78">
        <f>Table44[[#This Row],[RM]]*Table44[[#This Row],[Average Retail Price]]</f>
        <v>4.29</v>
      </c>
      <c r="J96" s="78">
        <f>Table44[[#This Row],[RM]]*Table44[[#This Row],[Demo]]</f>
        <v>0</v>
      </c>
      <c r="K96" s="78">
        <f>Table44[[#This Row],[RM]]*Table44[[#This Row],[Demo1-3]]</f>
        <v>0</v>
      </c>
    </row>
    <row r="97" spans="1:11" ht="16" x14ac:dyDescent="0.2">
      <c r="A97" s="66">
        <v>40351</v>
      </c>
      <c r="B97" s="52" t="s">
        <v>7</v>
      </c>
      <c r="C97" s="52" t="s">
        <v>16</v>
      </c>
      <c r="D97" s="52">
        <v>397.14858141361776</v>
      </c>
      <c r="E97" s="52">
        <v>4.2962499999999997</v>
      </c>
      <c r="F97" s="52">
        <v>1</v>
      </c>
      <c r="G97" s="52">
        <v>0</v>
      </c>
      <c r="H97" s="78">
        <f t="shared" si="1"/>
        <v>1</v>
      </c>
      <c r="I97" s="78">
        <f>Table44[[#This Row],[RM]]*Table44[[#This Row],[Average Retail Price]]</f>
        <v>4.2962499999999997</v>
      </c>
      <c r="J97" s="78">
        <f>Table44[[#This Row],[RM]]*Table44[[#This Row],[Demo]]</f>
        <v>1</v>
      </c>
      <c r="K97" s="78">
        <f>Table44[[#This Row],[RM]]*Table44[[#This Row],[Demo1-3]]</f>
        <v>0</v>
      </c>
    </row>
    <row r="98" spans="1:11" ht="16" x14ac:dyDescent="0.2">
      <c r="A98" s="66">
        <v>40358</v>
      </c>
      <c r="B98" s="52" t="s">
        <v>7</v>
      </c>
      <c r="C98" s="52" t="s">
        <v>16</v>
      </c>
      <c r="D98" s="52">
        <v>300.04673067328798</v>
      </c>
      <c r="E98" s="52">
        <v>4.403333333</v>
      </c>
      <c r="F98" s="52">
        <v>0</v>
      </c>
      <c r="G98" s="52">
        <v>1</v>
      </c>
      <c r="H98" s="78">
        <f t="shared" si="1"/>
        <v>1</v>
      </c>
      <c r="I98" s="78">
        <f>Table44[[#This Row],[RM]]*Table44[[#This Row],[Average Retail Price]]</f>
        <v>4.403333333</v>
      </c>
      <c r="J98" s="78">
        <f>Table44[[#This Row],[RM]]*Table44[[#This Row],[Demo]]</f>
        <v>0</v>
      </c>
      <c r="K98" s="78">
        <f>Table44[[#This Row],[RM]]*Table44[[#This Row],[Demo1-3]]</f>
        <v>1</v>
      </c>
    </row>
    <row r="99" spans="1:11" ht="16" x14ac:dyDescent="0.2">
      <c r="A99" s="66">
        <v>40365</v>
      </c>
      <c r="B99" s="52" t="s">
        <v>7</v>
      </c>
      <c r="C99" s="52" t="s">
        <v>16</v>
      </c>
      <c r="D99" s="52">
        <v>256.18438620920188</v>
      </c>
      <c r="E99" s="52">
        <v>3.8813333330000002</v>
      </c>
      <c r="F99" s="52">
        <v>0</v>
      </c>
      <c r="G99" s="52">
        <v>1</v>
      </c>
      <c r="H99" s="78">
        <f t="shared" si="1"/>
        <v>1</v>
      </c>
      <c r="I99" s="78">
        <f>Table44[[#This Row],[RM]]*Table44[[#This Row],[Average Retail Price]]</f>
        <v>3.8813333330000002</v>
      </c>
      <c r="J99" s="78">
        <f>Table44[[#This Row],[RM]]*Table44[[#This Row],[Demo]]</f>
        <v>0</v>
      </c>
      <c r="K99" s="78">
        <f>Table44[[#This Row],[RM]]*Table44[[#This Row],[Demo1-3]]</f>
        <v>1</v>
      </c>
    </row>
    <row r="100" spans="1:11" ht="16" x14ac:dyDescent="0.2">
      <c r="A100" s="66">
        <v>40372</v>
      </c>
      <c r="B100" s="52" t="s">
        <v>7</v>
      </c>
      <c r="C100" s="52" t="s">
        <v>16</v>
      </c>
      <c r="D100" s="52">
        <v>318.5782889727414</v>
      </c>
      <c r="E100" s="52">
        <v>4.1381249999999996</v>
      </c>
      <c r="F100" s="52">
        <v>0</v>
      </c>
      <c r="G100" s="52">
        <v>1</v>
      </c>
      <c r="H100" s="78">
        <f t="shared" si="1"/>
        <v>1</v>
      </c>
      <c r="I100" s="78">
        <f>Table44[[#This Row],[RM]]*Table44[[#This Row],[Average Retail Price]]</f>
        <v>4.1381249999999996</v>
      </c>
      <c r="J100" s="78">
        <f>Table44[[#This Row],[RM]]*Table44[[#This Row],[Demo]]</f>
        <v>0</v>
      </c>
      <c r="K100" s="78">
        <f>Table44[[#This Row],[RM]]*Table44[[#This Row],[Demo1-3]]</f>
        <v>1</v>
      </c>
    </row>
    <row r="101" spans="1:11" ht="16" x14ac:dyDescent="0.2">
      <c r="A101" s="66">
        <v>40302</v>
      </c>
      <c r="B101" s="52" t="s">
        <v>7</v>
      </c>
      <c r="C101" s="52" t="s">
        <v>17</v>
      </c>
      <c r="D101" s="52">
        <v>281.76515409737482</v>
      </c>
      <c r="E101" s="52">
        <v>4.0627272730000001</v>
      </c>
      <c r="F101" s="52">
        <v>0</v>
      </c>
      <c r="G101" s="52">
        <v>0</v>
      </c>
      <c r="H101" s="78">
        <f t="shared" si="1"/>
        <v>1</v>
      </c>
      <c r="I101" s="78">
        <f>Table44[[#This Row],[RM]]*Table44[[#This Row],[Average Retail Price]]</f>
        <v>4.0627272730000001</v>
      </c>
      <c r="J101" s="78">
        <f>Table44[[#This Row],[RM]]*Table44[[#This Row],[Demo]]</f>
        <v>0</v>
      </c>
      <c r="K101" s="78">
        <f>Table44[[#This Row],[RM]]*Table44[[#This Row],[Demo1-3]]</f>
        <v>0</v>
      </c>
    </row>
    <row r="102" spans="1:11" ht="16" x14ac:dyDescent="0.2">
      <c r="A102" s="66">
        <v>40309</v>
      </c>
      <c r="B102" s="52" t="s">
        <v>7</v>
      </c>
      <c r="C102" s="52" t="s">
        <v>17</v>
      </c>
      <c r="D102" s="52">
        <v>348.46674668822629</v>
      </c>
      <c r="E102" s="52">
        <v>3.8515384620000002</v>
      </c>
      <c r="F102" s="52">
        <v>1</v>
      </c>
      <c r="G102" s="52">
        <v>0</v>
      </c>
      <c r="H102" s="78">
        <f t="shared" si="1"/>
        <v>1</v>
      </c>
      <c r="I102" s="78">
        <f>Table44[[#This Row],[RM]]*Table44[[#This Row],[Average Retail Price]]</f>
        <v>3.8515384620000002</v>
      </c>
      <c r="J102" s="78">
        <f>Table44[[#This Row],[RM]]*Table44[[#This Row],[Demo]]</f>
        <v>1</v>
      </c>
      <c r="K102" s="78">
        <f>Table44[[#This Row],[RM]]*Table44[[#This Row],[Demo1-3]]</f>
        <v>0</v>
      </c>
    </row>
    <row r="103" spans="1:11" ht="16" x14ac:dyDescent="0.2">
      <c r="A103" s="66">
        <v>40316</v>
      </c>
      <c r="B103" s="52" t="s">
        <v>7</v>
      </c>
      <c r="C103" s="52" t="s">
        <v>17</v>
      </c>
      <c r="D103" s="52">
        <v>378.71914793843308</v>
      </c>
      <c r="E103" s="52">
        <v>3.5935714289999998</v>
      </c>
      <c r="F103" s="52">
        <v>0</v>
      </c>
      <c r="G103" s="52">
        <v>1</v>
      </c>
      <c r="H103" s="78">
        <f t="shared" si="1"/>
        <v>1</v>
      </c>
      <c r="I103" s="78">
        <f>Table44[[#This Row],[RM]]*Table44[[#This Row],[Average Retail Price]]</f>
        <v>3.5935714289999998</v>
      </c>
      <c r="J103" s="78">
        <f>Table44[[#This Row],[RM]]*Table44[[#This Row],[Demo]]</f>
        <v>0</v>
      </c>
      <c r="K103" s="78">
        <f>Table44[[#This Row],[RM]]*Table44[[#This Row],[Demo1-3]]</f>
        <v>1</v>
      </c>
    </row>
    <row r="104" spans="1:11" ht="16" x14ac:dyDescent="0.2">
      <c r="A104" s="66">
        <v>40323</v>
      </c>
      <c r="B104" s="52" t="s">
        <v>7</v>
      </c>
      <c r="C104" s="52" t="s">
        <v>17</v>
      </c>
      <c r="D104" s="52">
        <v>360.30415645289946</v>
      </c>
      <c r="E104" s="52">
        <v>4.6431250000000004</v>
      </c>
      <c r="F104" s="52">
        <v>0</v>
      </c>
      <c r="G104" s="52">
        <v>1</v>
      </c>
      <c r="H104" s="78">
        <f t="shared" si="1"/>
        <v>1</v>
      </c>
      <c r="I104" s="78">
        <f>Table44[[#This Row],[RM]]*Table44[[#This Row],[Average Retail Price]]</f>
        <v>4.6431250000000004</v>
      </c>
      <c r="J104" s="78">
        <f>Table44[[#This Row],[RM]]*Table44[[#This Row],[Demo]]</f>
        <v>0</v>
      </c>
      <c r="K104" s="78">
        <f>Table44[[#This Row],[RM]]*Table44[[#This Row],[Demo1-3]]</f>
        <v>1</v>
      </c>
    </row>
    <row r="105" spans="1:11" ht="16" x14ac:dyDescent="0.2">
      <c r="A105" s="66">
        <v>40330</v>
      </c>
      <c r="B105" s="52" t="s">
        <v>7</v>
      </c>
      <c r="C105" s="52" t="s">
        <v>17</v>
      </c>
      <c r="D105" s="52">
        <v>342.76335527262108</v>
      </c>
      <c r="E105" s="52">
        <v>4.7733333330000001</v>
      </c>
      <c r="F105" s="52">
        <v>0</v>
      </c>
      <c r="G105" s="52">
        <v>1</v>
      </c>
      <c r="H105" s="78">
        <f t="shared" si="1"/>
        <v>1</v>
      </c>
      <c r="I105" s="78">
        <f>Table44[[#This Row],[RM]]*Table44[[#This Row],[Average Retail Price]]</f>
        <v>4.7733333330000001</v>
      </c>
      <c r="J105" s="78">
        <f>Table44[[#This Row],[RM]]*Table44[[#This Row],[Demo]]</f>
        <v>0</v>
      </c>
      <c r="K105" s="78">
        <f>Table44[[#This Row],[RM]]*Table44[[#This Row],[Demo1-3]]</f>
        <v>1</v>
      </c>
    </row>
    <row r="106" spans="1:11" ht="16" x14ac:dyDescent="0.2">
      <c r="A106" s="66">
        <v>40337</v>
      </c>
      <c r="B106" s="52" t="s">
        <v>7</v>
      </c>
      <c r="C106" s="52" t="s">
        <v>17</v>
      </c>
      <c r="D106" s="52">
        <v>360.59464988979607</v>
      </c>
      <c r="E106" s="52">
        <v>5.4542857140000001</v>
      </c>
      <c r="F106" s="52">
        <v>0</v>
      </c>
      <c r="G106" s="52">
        <v>0</v>
      </c>
      <c r="H106" s="78">
        <f t="shared" si="1"/>
        <v>1</v>
      </c>
      <c r="I106" s="78">
        <f>Table44[[#This Row],[RM]]*Table44[[#This Row],[Average Retail Price]]</f>
        <v>5.4542857140000001</v>
      </c>
      <c r="J106" s="78">
        <f>Table44[[#This Row],[RM]]*Table44[[#This Row],[Demo]]</f>
        <v>0</v>
      </c>
      <c r="K106" s="78">
        <f>Table44[[#This Row],[RM]]*Table44[[#This Row],[Demo1-3]]</f>
        <v>0</v>
      </c>
    </row>
    <row r="107" spans="1:11" ht="16" x14ac:dyDescent="0.2">
      <c r="A107" s="66">
        <v>40344</v>
      </c>
      <c r="B107" s="52" t="s">
        <v>7</v>
      </c>
      <c r="C107" s="52" t="s">
        <v>17</v>
      </c>
      <c r="D107" s="52">
        <v>283.6937634993709</v>
      </c>
      <c r="E107" s="52">
        <v>4.483333333</v>
      </c>
      <c r="F107" s="52">
        <v>0</v>
      </c>
      <c r="G107" s="52">
        <v>0</v>
      </c>
      <c r="H107" s="78">
        <f t="shared" si="1"/>
        <v>1</v>
      </c>
      <c r="I107" s="78">
        <f>Table44[[#This Row],[RM]]*Table44[[#This Row],[Average Retail Price]]</f>
        <v>4.483333333</v>
      </c>
      <c r="J107" s="78">
        <f>Table44[[#This Row],[RM]]*Table44[[#This Row],[Demo]]</f>
        <v>0</v>
      </c>
      <c r="K107" s="78">
        <f>Table44[[#This Row],[RM]]*Table44[[#This Row],[Demo1-3]]</f>
        <v>0</v>
      </c>
    </row>
    <row r="108" spans="1:11" ht="16" x14ac:dyDescent="0.2">
      <c r="A108" s="66">
        <v>40351</v>
      </c>
      <c r="B108" s="52" t="s">
        <v>7</v>
      </c>
      <c r="C108" s="52" t="s">
        <v>17</v>
      </c>
      <c r="D108" s="52">
        <v>248.0364410567509</v>
      </c>
      <c r="E108" s="52">
        <v>4.7592307690000002</v>
      </c>
      <c r="F108" s="52">
        <v>0</v>
      </c>
      <c r="G108" s="52">
        <v>0</v>
      </c>
      <c r="H108" s="78">
        <f t="shared" si="1"/>
        <v>1</v>
      </c>
      <c r="I108" s="78">
        <f>Table44[[#This Row],[RM]]*Table44[[#This Row],[Average Retail Price]]</f>
        <v>4.7592307690000002</v>
      </c>
      <c r="J108" s="78">
        <f>Table44[[#This Row],[RM]]*Table44[[#This Row],[Demo]]</f>
        <v>0</v>
      </c>
      <c r="K108" s="78">
        <f>Table44[[#This Row],[RM]]*Table44[[#This Row],[Demo1-3]]</f>
        <v>0</v>
      </c>
    </row>
    <row r="109" spans="1:11" ht="16" x14ac:dyDescent="0.2">
      <c r="A109" s="66">
        <v>40358</v>
      </c>
      <c r="B109" s="52" t="s">
        <v>7</v>
      </c>
      <c r="C109" s="52" t="s">
        <v>17</v>
      </c>
      <c r="D109" s="52">
        <v>378.96757551248282</v>
      </c>
      <c r="E109" s="52">
        <v>3.7685714290000001</v>
      </c>
      <c r="F109" s="52">
        <v>1</v>
      </c>
      <c r="G109" s="52">
        <v>0</v>
      </c>
      <c r="H109" s="78">
        <f t="shared" si="1"/>
        <v>1</v>
      </c>
      <c r="I109" s="78">
        <f>Table44[[#This Row],[RM]]*Table44[[#This Row],[Average Retail Price]]</f>
        <v>3.7685714290000001</v>
      </c>
      <c r="J109" s="78">
        <f>Table44[[#This Row],[RM]]*Table44[[#This Row],[Demo]]</f>
        <v>1</v>
      </c>
      <c r="K109" s="78">
        <f>Table44[[#This Row],[RM]]*Table44[[#This Row],[Demo1-3]]</f>
        <v>0</v>
      </c>
    </row>
    <row r="110" spans="1:11" ht="16" x14ac:dyDescent="0.2">
      <c r="A110" s="66">
        <v>40365</v>
      </c>
      <c r="B110" s="52" t="s">
        <v>7</v>
      </c>
      <c r="C110" s="52" t="s">
        <v>17</v>
      </c>
      <c r="D110" s="52">
        <v>270.20687266746779</v>
      </c>
      <c r="E110" s="52">
        <v>4.9506249999999996</v>
      </c>
      <c r="F110" s="52">
        <v>0</v>
      </c>
      <c r="G110" s="52">
        <v>1</v>
      </c>
      <c r="H110" s="78">
        <f t="shared" si="1"/>
        <v>1</v>
      </c>
      <c r="I110" s="78">
        <f>Table44[[#This Row],[RM]]*Table44[[#This Row],[Average Retail Price]]</f>
        <v>4.9506249999999996</v>
      </c>
      <c r="J110" s="78">
        <f>Table44[[#This Row],[RM]]*Table44[[#This Row],[Demo]]</f>
        <v>0</v>
      </c>
      <c r="K110" s="78">
        <f>Table44[[#This Row],[RM]]*Table44[[#This Row],[Demo1-3]]</f>
        <v>1</v>
      </c>
    </row>
    <row r="111" spans="1:11" ht="16" x14ac:dyDescent="0.2">
      <c r="A111" s="66">
        <v>40372</v>
      </c>
      <c r="B111" s="52" t="s">
        <v>7</v>
      </c>
      <c r="C111" s="52" t="s">
        <v>17</v>
      </c>
      <c r="D111" s="52">
        <v>305.50056886598702</v>
      </c>
      <c r="E111" s="52">
        <v>4.4866666669999997</v>
      </c>
      <c r="F111" s="52">
        <v>0</v>
      </c>
      <c r="G111" s="52">
        <v>1</v>
      </c>
      <c r="H111" s="78">
        <f t="shared" si="1"/>
        <v>1</v>
      </c>
      <c r="I111" s="78">
        <f>Table44[[#This Row],[RM]]*Table44[[#This Row],[Average Retail Price]]</f>
        <v>4.4866666669999997</v>
      </c>
      <c r="J111" s="78">
        <f>Table44[[#This Row],[RM]]*Table44[[#This Row],[Demo]]</f>
        <v>0</v>
      </c>
      <c r="K111" s="78">
        <f>Table44[[#This Row],[RM]]*Table44[[#This Row],[Demo1-3]]</f>
        <v>1</v>
      </c>
    </row>
    <row r="112" spans="1:11" ht="16" x14ac:dyDescent="0.2">
      <c r="A112" s="66">
        <v>40302</v>
      </c>
      <c r="B112" s="52" t="s">
        <v>18</v>
      </c>
      <c r="C112" s="52" t="s">
        <v>19</v>
      </c>
      <c r="D112" s="52">
        <v>127.97854653078643</v>
      </c>
      <c r="E112" s="52">
        <v>4.6328571429999998</v>
      </c>
      <c r="F112" s="52">
        <v>0</v>
      </c>
      <c r="G112" s="52">
        <v>0</v>
      </c>
      <c r="H112" s="78">
        <f t="shared" si="1"/>
        <v>0</v>
      </c>
      <c r="I112" s="78">
        <f>Table44[[#This Row],[RM]]*Table44[[#This Row],[Average Retail Price]]</f>
        <v>0</v>
      </c>
      <c r="J112" s="78">
        <f>Table44[[#This Row],[RM]]*Table44[[#This Row],[Demo]]</f>
        <v>0</v>
      </c>
      <c r="K112" s="78">
        <f>Table44[[#This Row],[RM]]*Table44[[#This Row],[Demo1-3]]</f>
        <v>0</v>
      </c>
    </row>
    <row r="113" spans="1:11" ht="16" x14ac:dyDescent="0.2">
      <c r="A113" s="66">
        <v>40309</v>
      </c>
      <c r="B113" s="52" t="s">
        <v>18</v>
      </c>
      <c r="C113" s="52" t="s">
        <v>19</v>
      </c>
      <c r="D113" s="52">
        <v>152.5346601739578</v>
      </c>
      <c r="E113" s="52">
        <v>4.9275000000000002</v>
      </c>
      <c r="F113" s="52">
        <v>0</v>
      </c>
      <c r="G113" s="52">
        <v>0</v>
      </c>
      <c r="H113" s="78">
        <f t="shared" si="1"/>
        <v>0</v>
      </c>
      <c r="I113" s="78">
        <f>Table44[[#This Row],[RM]]*Table44[[#This Row],[Average Retail Price]]</f>
        <v>0</v>
      </c>
      <c r="J113" s="78">
        <f>Table44[[#This Row],[RM]]*Table44[[#This Row],[Demo]]</f>
        <v>0</v>
      </c>
      <c r="K113" s="78">
        <f>Table44[[#This Row],[RM]]*Table44[[#This Row],[Demo1-3]]</f>
        <v>0</v>
      </c>
    </row>
    <row r="114" spans="1:11" ht="16" x14ac:dyDescent="0.2">
      <c r="A114" s="66">
        <v>40316</v>
      </c>
      <c r="B114" s="52" t="s">
        <v>18</v>
      </c>
      <c r="C114" s="52" t="s">
        <v>19</v>
      </c>
      <c r="D114" s="52">
        <v>250.59645711523632</v>
      </c>
      <c r="E114" s="52">
        <v>4.3687500000000004</v>
      </c>
      <c r="F114" s="52">
        <v>0</v>
      </c>
      <c r="G114" s="52">
        <v>0</v>
      </c>
      <c r="H114" s="78">
        <f t="shared" si="1"/>
        <v>0</v>
      </c>
      <c r="I114" s="78">
        <f>Table44[[#This Row],[RM]]*Table44[[#This Row],[Average Retail Price]]</f>
        <v>0</v>
      </c>
      <c r="J114" s="78">
        <f>Table44[[#This Row],[RM]]*Table44[[#This Row],[Demo]]</f>
        <v>0</v>
      </c>
      <c r="K114" s="78">
        <f>Table44[[#This Row],[RM]]*Table44[[#This Row],[Demo1-3]]</f>
        <v>0</v>
      </c>
    </row>
    <row r="115" spans="1:11" ht="16" x14ac:dyDescent="0.2">
      <c r="A115" s="66">
        <v>40323</v>
      </c>
      <c r="B115" s="52" t="s">
        <v>18</v>
      </c>
      <c r="C115" s="52" t="s">
        <v>19</v>
      </c>
      <c r="D115" s="52">
        <v>230.18775321635798</v>
      </c>
      <c r="E115" s="52">
        <v>4.208571429</v>
      </c>
      <c r="F115" s="52">
        <v>0</v>
      </c>
      <c r="G115" s="52">
        <v>0</v>
      </c>
      <c r="H115" s="78">
        <f t="shared" si="1"/>
        <v>0</v>
      </c>
      <c r="I115" s="78">
        <f>Table44[[#This Row],[RM]]*Table44[[#This Row],[Average Retail Price]]</f>
        <v>0</v>
      </c>
      <c r="J115" s="78">
        <f>Table44[[#This Row],[RM]]*Table44[[#This Row],[Demo]]</f>
        <v>0</v>
      </c>
      <c r="K115" s="78">
        <f>Table44[[#This Row],[RM]]*Table44[[#This Row],[Demo1-3]]</f>
        <v>0</v>
      </c>
    </row>
    <row r="116" spans="1:11" ht="16" x14ac:dyDescent="0.2">
      <c r="A116" s="66">
        <v>40330</v>
      </c>
      <c r="B116" s="52" t="s">
        <v>18</v>
      </c>
      <c r="C116" s="52" t="s">
        <v>19</v>
      </c>
      <c r="D116" s="52">
        <v>258.26648249879088</v>
      </c>
      <c r="E116" s="52">
        <v>4.208571429</v>
      </c>
      <c r="F116" s="52">
        <v>0</v>
      </c>
      <c r="G116" s="52">
        <v>0</v>
      </c>
      <c r="H116" s="78">
        <f t="shared" si="1"/>
        <v>0</v>
      </c>
      <c r="I116" s="78">
        <f>Table44[[#This Row],[RM]]*Table44[[#This Row],[Average Retail Price]]</f>
        <v>0</v>
      </c>
      <c r="J116" s="78">
        <f>Table44[[#This Row],[RM]]*Table44[[#This Row],[Demo]]</f>
        <v>0</v>
      </c>
      <c r="K116" s="78">
        <f>Table44[[#This Row],[RM]]*Table44[[#This Row],[Demo1-3]]</f>
        <v>0</v>
      </c>
    </row>
    <row r="117" spans="1:11" ht="16" x14ac:dyDescent="0.2">
      <c r="A117" s="66">
        <v>40337</v>
      </c>
      <c r="B117" s="52" t="s">
        <v>18</v>
      </c>
      <c r="C117" s="52" t="s">
        <v>19</v>
      </c>
      <c r="D117" s="52">
        <v>120.9717472247146</v>
      </c>
      <c r="E117" s="52">
        <v>4.6328571429999998</v>
      </c>
      <c r="F117" s="52">
        <v>0</v>
      </c>
      <c r="G117" s="52">
        <v>0</v>
      </c>
      <c r="H117" s="78">
        <f t="shared" si="1"/>
        <v>0</v>
      </c>
      <c r="I117" s="78">
        <f>Table44[[#This Row],[RM]]*Table44[[#This Row],[Average Retail Price]]</f>
        <v>0</v>
      </c>
      <c r="J117" s="78">
        <f>Table44[[#This Row],[RM]]*Table44[[#This Row],[Demo]]</f>
        <v>0</v>
      </c>
      <c r="K117" s="78">
        <f>Table44[[#This Row],[RM]]*Table44[[#This Row],[Demo1-3]]</f>
        <v>0</v>
      </c>
    </row>
    <row r="118" spans="1:11" ht="16" x14ac:dyDescent="0.2">
      <c r="A118" s="66">
        <v>40344</v>
      </c>
      <c r="B118" s="52" t="s">
        <v>18</v>
      </c>
      <c r="C118" s="52" t="s">
        <v>19</v>
      </c>
      <c r="D118" s="52">
        <v>323.95524257777464</v>
      </c>
      <c r="E118" s="52">
        <v>4.6455555559999997</v>
      </c>
      <c r="F118" s="52">
        <v>1</v>
      </c>
      <c r="G118" s="52">
        <v>0</v>
      </c>
      <c r="H118" s="78">
        <f t="shared" si="1"/>
        <v>0</v>
      </c>
      <c r="I118" s="78">
        <f>Table44[[#This Row],[RM]]*Table44[[#This Row],[Average Retail Price]]</f>
        <v>0</v>
      </c>
      <c r="J118" s="78">
        <f>Table44[[#This Row],[RM]]*Table44[[#This Row],[Demo]]</f>
        <v>0</v>
      </c>
      <c r="K118" s="78">
        <f>Table44[[#This Row],[RM]]*Table44[[#This Row],[Demo1-3]]</f>
        <v>0</v>
      </c>
    </row>
    <row r="119" spans="1:11" ht="16" x14ac:dyDescent="0.2">
      <c r="A119" s="66">
        <v>40351</v>
      </c>
      <c r="B119" s="52" t="s">
        <v>18</v>
      </c>
      <c r="C119" s="52" t="s">
        <v>19</v>
      </c>
      <c r="D119" s="52">
        <v>332.53958284465392</v>
      </c>
      <c r="E119" s="52">
        <v>4.12</v>
      </c>
      <c r="F119" s="52">
        <v>0</v>
      </c>
      <c r="G119" s="52">
        <v>1</v>
      </c>
      <c r="H119" s="78">
        <f t="shared" si="1"/>
        <v>0</v>
      </c>
      <c r="I119" s="78">
        <f>Table44[[#This Row],[RM]]*Table44[[#This Row],[Average Retail Price]]</f>
        <v>0</v>
      </c>
      <c r="J119" s="78">
        <f>Table44[[#This Row],[RM]]*Table44[[#This Row],[Demo]]</f>
        <v>0</v>
      </c>
      <c r="K119" s="78">
        <f>Table44[[#This Row],[RM]]*Table44[[#This Row],[Demo1-3]]</f>
        <v>0</v>
      </c>
    </row>
    <row r="120" spans="1:11" ht="16" x14ac:dyDescent="0.2">
      <c r="A120" s="66">
        <v>40358</v>
      </c>
      <c r="B120" s="52" t="s">
        <v>18</v>
      </c>
      <c r="C120" s="52" t="s">
        <v>19</v>
      </c>
      <c r="D120" s="52">
        <v>318.75480206331304</v>
      </c>
      <c r="E120" s="52">
        <v>4.12</v>
      </c>
      <c r="F120" s="52">
        <v>0</v>
      </c>
      <c r="G120" s="52">
        <v>1</v>
      </c>
      <c r="H120" s="78">
        <f t="shared" si="1"/>
        <v>0</v>
      </c>
      <c r="I120" s="78">
        <f>Table44[[#This Row],[RM]]*Table44[[#This Row],[Average Retail Price]]</f>
        <v>0</v>
      </c>
      <c r="J120" s="78">
        <f>Table44[[#This Row],[RM]]*Table44[[#This Row],[Demo]]</f>
        <v>0</v>
      </c>
      <c r="K120" s="78">
        <f>Table44[[#This Row],[RM]]*Table44[[#This Row],[Demo1-3]]</f>
        <v>0</v>
      </c>
    </row>
    <row r="121" spans="1:11" ht="16" x14ac:dyDescent="0.2">
      <c r="A121" s="66">
        <v>40365</v>
      </c>
      <c r="B121" s="52" t="s">
        <v>18</v>
      </c>
      <c r="C121" s="52" t="s">
        <v>19</v>
      </c>
      <c r="D121" s="52">
        <v>333.84805201146571</v>
      </c>
      <c r="E121" s="52">
        <v>3.3111111110000002</v>
      </c>
      <c r="F121" s="52">
        <v>0</v>
      </c>
      <c r="G121" s="52">
        <v>1</v>
      </c>
      <c r="H121" s="78">
        <f t="shared" si="1"/>
        <v>0</v>
      </c>
      <c r="I121" s="78">
        <f>Table44[[#This Row],[RM]]*Table44[[#This Row],[Average Retail Price]]</f>
        <v>0</v>
      </c>
      <c r="J121" s="78">
        <f>Table44[[#This Row],[RM]]*Table44[[#This Row],[Demo]]</f>
        <v>0</v>
      </c>
      <c r="K121" s="78">
        <f>Table44[[#This Row],[RM]]*Table44[[#This Row],[Demo1-3]]</f>
        <v>0</v>
      </c>
    </row>
    <row r="122" spans="1:11" ht="16" x14ac:dyDescent="0.2">
      <c r="A122" s="66">
        <v>40372</v>
      </c>
      <c r="B122" s="52" t="s">
        <v>18</v>
      </c>
      <c r="C122" s="52" t="s">
        <v>19</v>
      </c>
      <c r="D122" s="52">
        <v>335.28131464737612</v>
      </c>
      <c r="E122" s="52">
        <v>3.1469999999999998</v>
      </c>
      <c r="F122" s="52">
        <v>0</v>
      </c>
      <c r="G122" s="52">
        <v>0</v>
      </c>
      <c r="H122" s="78">
        <f t="shared" si="1"/>
        <v>0</v>
      </c>
      <c r="I122" s="78">
        <f>Table44[[#This Row],[RM]]*Table44[[#This Row],[Average Retail Price]]</f>
        <v>0</v>
      </c>
      <c r="J122" s="78">
        <f>Table44[[#This Row],[RM]]*Table44[[#This Row],[Demo]]</f>
        <v>0</v>
      </c>
      <c r="K122" s="78">
        <f>Table44[[#This Row],[RM]]*Table44[[#This Row],[Demo1-3]]</f>
        <v>0</v>
      </c>
    </row>
    <row r="123" spans="1:11" ht="16" x14ac:dyDescent="0.2">
      <c r="A123" s="66">
        <v>40302</v>
      </c>
      <c r="B123" s="52" t="s">
        <v>18</v>
      </c>
      <c r="C123" s="52" t="s">
        <v>20</v>
      </c>
      <c r="D123" s="52">
        <v>169.60160845688188</v>
      </c>
      <c r="E123" s="52">
        <v>4.24</v>
      </c>
      <c r="F123" s="52">
        <v>0</v>
      </c>
      <c r="G123" s="52">
        <v>0</v>
      </c>
      <c r="H123" s="78">
        <f t="shared" si="1"/>
        <v>0</v>
      </c>
      <c r="I123" s="78">
        <f>Table44[[#This Row],[RM]]*Table44[[#This Row],[Average Retail Price]]</f>
        <v>0</v>
      </c>
      <c r="J123" s="78">
        <f>Table44[[#This Row],[RM]]*Table44[[#This Row],[Demo]]</f>
        <v>0</v>
      </c>
      <c r="K123" s="78">
        <f>Table44[[#This Row],[RM]]*Table44[[#This Row],[Demo1-3]]</f>
        <v>0</v>
      </c>
    </row>
    <row r="124" spans="1:11" ht="16" x14ac:dyDescent="0.2">
      <c r="A124" s="66">
        <v>40309</v>
      </c>
      <c r="B124" s="52" t="s">
        <v>18</v>
      </c>
      <c r="C124" s="52" t="s">
        <v>20</v>
      </c>
      <c r="D124" s="52">
        <v>209.3971488106277</v>
      </c>
      <c r="E124" s="52">
        <v>4.2283333330000001</v>
      </c>
      <c r="F124" s="52">
        <v>0</v>
      </c>
      <c r="G124" s="52">
        <v>0</v>
      </c>
      <c r="H124" s="78">
        <f t="shared" si="1"/>
        <v>0</v>
      </c>
      <c r="I124" s="78">
        <f>Table44[[#This Row],[RM]]*Table44[[#This Row],[Average Retail Price]]</f>
        <v>0</v>
      </c>
      <c r="J124" s="78">
        <f>Table44[[#This Row],[RM]]*Table44[[#This Row],[Demo]]</f>
        <v>0</v>
      </c>
      <c r="K124" s="78">
        <f>Table44[[#This Row],[RM]]*Table44[[#This Row],[Demo1-3]]</f>
        <v>0</v>
      </c>
    </row>
    <row r="125" spans="1:11" ht="16" x14ac:dyDescent="0.2">
      <c r="A125" s="66">
        <v>40316</v>
      </c>
      <c r="B125" s="52" t="s">
        <v>18</v>
      </c>
      <c r="C125" s="52" t="s">
        <v>20</v>
      </c>
      <c r="D125" s="52">
        <v>196.34960394675636</v>
      </c>
      <c r="E125" s="52">
        <v>3.9950000000000001</v>
      </c>
      <c r="F125" s="52">
        <v>0</v>
      </c>
      <c r="G125" s="52">
        <v>0</v>
      </c>
      <c r="H125" s="78">
        <f t="shared" si="1"/>
        <v>0</v>
      </c>
      <c r="I125" s="78">
        <f>Table44[[#This Row],[RM]]*Table44[[#This Row],[Average Retail Price]]</f>
        <v>0</v>
      </c>
      <c r="J125" s="78">
        <f>Table44[[#This Row],[RM]]*Table44[[#This Row],[Demo]]</f>
        <v>0</v>
      </c>
      <c r="K125" s="78">
        <f>Table44[[#This Row],[RM]]*Table44[[#This Row],[Demo1-3]]</f>
        <v>0</v>
      </c>
    </row>
    <row r="126" spans="1:11" ht="16" x14ac:dyDescent="0.2">
      <c r="A126" s="66">
        <v>40323</v>
      </c>
      <c r="B126" s="52" t="s">
        <v>18</v>
      </c>
      <c r="C126" s="52" t="s">
        <v>20</v>
      </c>
      <c r="D126" s="52">
        <v>358.38055216776797</v>
      </c>
      <c r="E126" s="52">
        <v>3.9950000000000001</v>
      </c>
      <c r="F126" s="52">
        <v>0</v>
      </c>
      <c r="G126" s="52">
        <v>0</v>
      </c>
      <c r="H126" s="78">
        <f t="shared" si="1"/>
        <v>0</v>
      </c>
      <c r="I126" s="78">
        <f>Table44[[#This Row],[RM]]*Table44[[#This Row],[Average Retail Price]]</f>
        <v>0</v>
      </c>
      <c r="J126" s="78">
        <f>Table44[[#This Row],[RM]]*Table44[[#This Row],[Demo]]</f>
        <v>0</v>
      </c>
      <c r="K126" s="78">
        <f>Table44[[#This Row],[RM]]*Table44[[#This Row],[Demo1-3]]</f>
        <v>0</v>
      </c>
    </row>
    <row r="127" spans="1:11" ht="16" x14ac:dyDescent="0.2">
      <c r="A127" s="66">
        <v>40330</v>
      </c>
      <c r="B127" s="52" t="s">
        <v>18</v>
      </c>
      <c r="C127" s="52" t="s">
        <v>20</v>
      </c>
      <c r="D127" s="52">
        <v>198.00953936017774</v>
      </c>
      <c r="E127" s="52">
        <v>3.9950000000000001</v>
      </c>
      <c r="F127" s="52">
        <v>0</v>
      </c>
      <c r="G127" s="52">
        <v>0</v>
      </c>
      <c r="H127" s="78">
        <f t="shared" si="1"/>
        <v>0</v>
      </c>
      <c r="I127" s="78">
        <f>Table44[[#This Row],[RM]]*Table44[[#This Row],[Average Retail Price]]</f>
        <v>0</v>
      </c>
      <c r="J127" s="78">
        <f>Table44[[#This Row],[RM]]*Table44[[#This Row],[Demo]]</f>
        <v>0</v>
      </c>
      <c r="K127" s="78">
        <f>Table44[[#This Row],[RM]]*Table44[[#This Row],[Demo1-3]]</f>
        <v>0</v>
      </c>
    </row>
    <row r="128" spans="1:11" ht="16" x14ac:dyDescent="0.2">
      <c r="A128" s="66">
        <v>40337</v>
      </c>
      <c r="B128" s="52" t="s">
        <v>18</v>
      </c>
      <c r="C128" s="52" t="s">
        <v>20</v>
      </c>
      <c r="D128" s="52">
        <v>166.40779961215463</v>
      </c>
      <c r="E128" s="52">
        <v>4.24</v>
      </c>
      <c r="F128" s="52">
        <v>0</v>
      </c>
      <c r="G128" s="52">
        <v>0</v>
      </c>
      <c r="H128" s="78">
        <f t="shared" si="1"/>
        <v>0</v>
      </c>
      <c r="I128" s="78">
        <f>Table44[[#This Row],[RM]]*Table44[[#This Row],[Average Retail Price]]</f>
        <v>0</v>
      </c>
      <c r="J128" s="78">
        <f>Table44[[#This Row],[RM]]*Table44[[#This Row],[Demo]]</f>
        <v>0</v>
      </c>
      <c r="K128" s="78">
        <f>Table44[[#This Row],[RM]]*Table44[[#This Row],[Demo1-3]]</f>
        <v>0</v>
      </c>
    </row>
    <row r="129" spans="1:11" ht="16" x14ac:dyDescent="0.2">
      <c r="A129" s="66">
        <v>40344</v>
      </c>
      <c r="B129" s="52" t="s">
        <v>18</v>
      </c>
      <c r="C129" s="52" t="s">
        <v>20</v>
      </c>
      <c r="D129" s="52">
        <v>299.87320850245294</v>
      </c>
      <c r="E129" s="52">
        <v>4.24</v>
      </c>
      <c r="F129" s="52">
        <v>1</v>
      </c>
      <c r="G129" s="52">
        <v>0</v>
      </c>
      <c r="H129" s="78">
        <f t="shared" si="1"/>
        <v>0</v>
      </c>
      <c r="I129" s="78">
        <f>Table44[[#This Row],[RM]]*Table44[[#This Row],[Average Retail Price]]</f>
        <v>0</v>
      </c>
      <c r="J129" s="78">
        <f>Table44[[#This Row],[RM]]*Table44[[#This Row],[Demo]]</f>
        <v>0</v>
      </c>
      <c r="K129" s="78">
        <f>Table44[[#This Row],[RM]]*Table44[[#This Row],[Demo1-3]]</f>
        <v>0</v>
      </c>
    </row>
    <row r="130" spans="1:11" ht="16" x14ac:dyDescent="0.2">
      <c r="A130" s="66">
        <v>40351</v>
      </c>
      <c r="B130" s="52" t="s">
        <v>18</v>
      </c>
      <c r="C130" s="52" t="s">
        <v>20</v>
      </c>
      <c r="D130" s="52">
        <v>344.85569958245247</v>
      </c>
      <c r="E130" s="52">
        <v>4.24</v>
      </c>
      <c r="F130" s="52">
        <v>0</v>
      </c>
      <c r="G130" s="52">
        <v>1</v>
      </c>
      <c r="H130" s="78">
        <f t="shared" ref="H130:H193" si="2">IF(B130="RM",1,0)</f>
        <v>0</v>
      </c>
      <c r="I130" s="78">
        <f>Table44[[#This Row],[RM]]*Table44[[#This Row],[Average Retail Price]]</f>
        <v>0</v>
      </c>
      <c r="J130" s="78">
        <f>Table44[[#This Row],[RM]]*Table44[[#This Row],[Demo]]</f>
        <v>0</v>
      </c>
      <c r="K130" s="78">
        <f>Table44[[#This Row],[RM]]*Table44[[#This Row],[Demo1-3]]</f>
        <v>0</v>
      </c>
    </row>
    <row r="131" spans="1:11" ht="16" x14ac:dyDescent="0.2">
      <c r="A131" s="66">
        <v>40358</v>
      </c>
      <c r="B131" s="52" t="s">
        <v>18</v>
      </c>
      <c r="C131" s="52" t="s">
        <v>20</v>
      </c>
      <c r="D131" s="52">
        <v>340.26696321400709</v>
      </c>
      <c r="E131" s="52">
        <v>4.24</v>
      </c>
      <c r="F131" s="52">
        <v>0</v>
      </c>
      <c r="G131" s="52">
        <v>1</v>
      </c>
      <c r="H131" s="78">
        <f t="shared" si="2"/>
        <v>0</v>
      </c>
      <c r="I131" s="78">
        <f>Table44[[#This Row],[RM]]*Table44[[#This Row],[Average Retail Price]]</f>
        <v>0</v>
      </c>
      <c r="J131" s="78">
        <f>Table44[[#This Row],[RM]]*Table44[[#This Row],[Demo]]</f>
        <v>0</v>
      </c>
      <c r="K131" s="78">
        <f>Table44[[#This Row],[RM]]*Table44[[#This Row],[Demo1-3]]</f>
        <v>0</v>
      </c>
    </row>
    <row r="132" spans="1:11" ht="16" x14ac:dyDescent="0.2">
      <c r="A132" s="66">
        <v>40365</v>
      </c>
      <c r="B132" s="52" t="s">
        <v>18</v>
      </c>
      <c r="C132" s="52" t="s">
        <v>20</v>
      </c>
      <c r="D132" s="52">
        <v>262.28117718093938</v>
      </c>
      <c r="E132" s="52">
        <v>3.7450000000000001</v>
      </c>
      <c r="F132" s="52">
        <v>0</v>
      </c>
      <c r="G132" s="52">
        <v>1</v>
      </c>
      <c r="H132" s="78">
        <f t="shared" si="2"/>
        <v>0</v>
      </c>
      <c r="I132" s="78">
        <f>Table44[[#This Row],[RM]]*Table44[[#This Row],[Average Retail Price]]</f>
        <v>0</v>
      </c>
      <c r="J132" s="78">
        <f>Table44[[#This Row],[RM]]*Table44[[#This Row],[Demo]]</f>
        <v>0</v>
      </c>
      <c r="K132" s="78">
        <f>Table44[[#This Row],[RM]]*Table44[[#This Row],[Demo1-3]]</f>
        <v>0</v>
      </c>
    </row>
    <row r="133" spans="1:11" ht="16" x14ac:dyDescent="0.2">
      <c r="A133" s="66">
        <v>40372</v>
      </c>
      <c r="B133" s="52" t="s">
        <v>18</v>
      </c>
      <c r="C133" s="52" t="s">
        <v>20</v>
      </c>
      <c r="D133" s="52">
        <v>235.86848608428613</v>
      </c>
      <c r="E133" s="52">
        <v>3.7450000000000001</v>
      </c>
      <c r="F133" s="52">
        <v>0</v>
      </c>
      <c r="G133" s="52">
        <v>0</v>
      </c>
      <c r="H133" s="78">
        <f t="shared" si="2"/>
        <v>0</v>
      </c>
      <c r="I133" s="78">
        <f>Table44[[#This Row],[RM]]*Table44[[#This Row],[Average Retail Price]]</f>
        <v>0</v>
      </c>
      <c r="J133" s="78">
        <f>Table44[[#This Row],[RM]]*Table44[[#This Row],[Demo]]</f>
        <v>0</v>
      </c>
      <c r="K133" s="78">
        <f>Table44[[#This Row],[RM]]*Table44[[#This Row],[Demo1-3]]</f>
        <v>0</v>
      </c>
    </row>
    <row r="134" spans="1:11" ht="16" x14ac:dyDescent="0.2">
      <c r="A134" s="66">
        <v>40302</v>
      </c>
      <c r="B134" s="52" t="s">
        <v>18</v>
      </c>
      <c r="C134" s="52" t="s">
        <v>21</v>
      </c>
      <c r="D134" s="52">
        <v>203.79754865341786</v>
      </c>
      <c r="E134" s="52">
        <v>4.2042857140000001</v>
      </c>
      <c r="F134" s="52">
        <v>0</v>
      </c>
      <c r="G134" s="52">
        <v>0</v>
      </c>
      <c r="H134" s="78">
        <f t="shared" si="2"/>
        <v>0</v>
      </c>
      <c r="I134" s="78">
        <f>Table44[[#This Row],[RM]]*Table44[[#This Row],[Average Retail Price]]</f>
        <v>0</v>
      </c>
      <c r="J134" s="78">
        <f>Table44[[#This Row],[RM]]*Table44[[#This Row],[Demo]]</f>
        <v>0</v>
      </c>
      <c r="K134" s="78">
        <f>Table44[[#This Row],[RM]]*Table44[[#This Row],[Demo1-3]]</f>
        <v>0</v>
      </c>
    </row>
    <row r="135" spans="1:11" ht="16" x14ac:dyDescent="0.2">
      <c r="A135" s="66">
        <v>40309</v>
      </c>
      <c r="B135" s="52" t="s">
        <v>18</v>
      </c>
      <c r="C135" s="52" t="s">
        <v>21</v>
      </c>
      <c r="D135" s="52">
        <v>219.29149989342258</v>
      </c>
      <c r="E135" s="52">
        <v>4.8233333329999999</v>
      </c>
      <c r="F135" s="52">
        <v>0</v>
      </c>
      <c r="G135" s="52">
        <v>0</v>
      </c>
      <c r="H135" s="78">
        <f t="shared" si="2"/>
        <v>0</v>
      </c>
      <c r="I135" s="78">
        <f>Table44[[#This Row],[RM]]*Table44[[#This Row],[Average Retail Price]]</f>
        <v>0</v>
      </c>
      <c r="J135" s="78">
        <f>Table44[[#This Row],[RM]]*Table44[[#This Row],[Demo]]</f>
        <v>0</v>
      </c>
      <c r="K135" s="78">
        <f>Table44[[#This Row],[RM]]*Table44[[#This Row],[Demo1-3]]</f>
        <v>0</v>
      </c>
    </row>
    <row r="136" spans="1:11" ht="16" x14ac:dyDescent="0.2">
      <c r="A136" s="66">
        <v>40316</v>
      </c>
      <c r="B136" s="52" t="s">
        <v>18</v>
      </c>
      <c r="C136" s="52" t="s">
        <v>21</v>
      </c>
      <c r="D136" s="52">
        <v>294.08243374242301</v>
      </c>
      <c r="E136" s="52">
        <v>4.12</v>
      </c>
      <c r="F136" s="52">
        <v>0</v>
      </c>
      <c r="G136" s="52">
        <v>0</v>
      </c>
      <c r="H136" s="78">
        <f t="shared" si="2"/>
        <v>0</v>
      </c>
      <c r="I136" s="78">
        <f>Table44[[#This Row],[RM]]*Table44[[#This Row],[Average Retail Price]]</f>
        <v>0</v>
      </c>
      <c r="J136" s="78">
        <f>Table44[[#This Row],[RM]]*Table44[[#This Row],[Demo]]</f>
        <v>0</v>
      </c>
      <c r="K136" s="78">
        <f>Table44[[#This Row],[RM]]*Table44[[#This Row],[Demo1-3]]</f>
        <v>0</v>
      </c>
    </row>
    <row r="137" spans="1:11" ht="16" x14ac:dyDescent="0.2">
      <c r="A137" s="66">
        <v>40323</v>
      </c>
      <c r="B137" s="52" t="s">
        <v>18</v>
      </c>
      <c r="C137" s="52" t="s">
        <v>21</v>
      </c>
      <c r="D137" s="52">
        <v>337.72974904051551</v>
      </c>
      <c r="E137" s="52">
        <v>3.9242857139999998</v>
      </c>
      <c r="F137" s="52">
        <v>0</v>
      </c>
      <c r="G137" s="52">
        <v>0</v>
      </c>
      <c r="H137" s="78">
        <f t="shared" si="2"/>
        <v>0</v>
      </c>
      <c r="I137" s="78">
        <f>Table44[[#This Row],[RM]]*Table44[[#This Row],[Average Retail Price]]</f>
        <v>0</v>
      </c>
      <c r="J137" s="78">
        <f>Table44[[#This Row],[RM]]*Table44[[#This Row],[Demo]]</f>
        <v>0</v>
      </c>
      <c r="K137" s="78">
        <f>Table44[[#This Row],[RM]]*Table44[[#This Row],[Demo1-3]]</f>
        <v>0</v>
      </c>
    </row>
    <row r="138" spans="1:11" ht="16" x14ac:dyDescent="0.2">
      <c r="A138" s="66">
        <v>40330</v>
      </c>
      <c r="B138" s="52" t="s">
        <v>18</v>
      </c>
      <c r="C138" s="52" t="s">
        <v>21</v>
      </c>
      <c r="D138" s="52">
        <v>198.84945852895032</v>
      </c>
      <c r="E138" s="52">
        <v>3.9242857139999998</v>
      </c>
      <c r="F138" s="52">
        <v>0</v>
      </c>
      <c r="G138" s="52">
        <v>0</v>
      </c>
      <c r="H138" s="78">
        <f t="shared" si="2"/>
        <v>0</v>
      </c>
      <c r="I138" s="78">
        <f>Table44[[#This Row],[RM]]*Table44[[#This Row],[Average Retail Price]]</f>
        <v>0</v>
      </c>
      <c r="J138" s="78">
        <f>Table44[[#This Row],[RM]]*Table44[[#This Row],[Demo]]</f>
        <v>0</v>
      </c>
      <c r="K138" s="78">
        <f>Table44[[#This Row],[RM]]*Table44[[#This Row],[Demo1-3]]</f>
        <v>0</v>
      </c>
    </row>
    <row r="139" spans="1:11" ht="16" x14ac:dyDescent="0.2">
      <c r="A139" s="66">
        <v>40337</v>
      </c>
      <c r="B139" s="52" t="s">
        <v>18</v>
      </c>
      <c r="C139" s="52" t="s">
        <v>21</v>
      </c>
      <c r="D139" s="52">
        <v>224.22524285785963</v>
      </c>
      <c r="E139" s="52">
        <v>4.2042857140000001</v>
      </c>
      <c r="F139" s="52">
        <v>0</v>
      </c>
      <c r="G139" s="52">
        <v>0</v>
      </c>
      <c r="H139" s="78">
        <f t="shared" si="2"/>
        <v>0</v>
      </c>
      <c r="I139" s="78">
        <f>Table44[[#This Row],[RM]]*Table44[[#This Row],[Average Retail Price]]</f>
        <v>0</v>
      </c>
      <c r="J139" s="78">
        <f>Table44[[#This Row],[RM]]*Table44[[#This Row],[Demo]]</f>
        <v>0</v>
      </c>
      <c r="K139" s="78">
        <f>Table44[[#This Row],[RM]]*Table44[[#This Row],[Demo1-3]]</f>
        <v>0</v>
      </c>
    </row>
    <row r="140" spans="1:11" ht="16" x14ac:dyDescent="0.2">
      <c r="A140" s="66">
        <v>40344</v>
      </c>
      <c r="B140" s="52" t="s">
        <v>18</v>
      </c>
      <c r="C140" s="52" t="s">
        <v>21</v>
      </c>
      <c r="D140" s="52">
        <v>258.85789097402039</v>
      </c>
      <c r="E140" s="52">
        <v>4.2042857140000001</v>
      </c>
      <c r="F140" s="52">
        <v>0</v>
      </c>
      <c r="G140" s="52">
        <v>0</v>
      </c>
      <c r="H140" s="78">
        <f t="shared" si="2"/>
        <v>0</v>
      </c>
      <c r="I140" s="78">
        <f>Table44[[#This Row],[RM]]*Table44[[#This Row],[Average Retail Price]]</f>
        <v>0</v>
      </c>
      <c r="J140" s="78">
        <f>Table44[[#This Row],[RM]]*Table44[[#This Row],[Demo]]</f>
        <v>0</v>
      </c>
      <c r="K140" s="78">
        <f>Table44[[#This Row],[RM]]*Table44[[#This Row],[Demo1-3]]</f>
        <v>0</v>
      </c>
    </row>
    <row r="141" spans="1:11" ht="16" x14ac:dyDescent="0.2">
      <c r="A141" s="66">
        <v>40351</v>
      </c>
      <c r="B141" s="52" t="s">
        <v>18</v>
      </c>
      <c r="C141" s="52" t="s">
        <v>21</v>
      </c>
      <c r="D141" s="52">
        <v>259.40173476767922</v>
      </c>
      <c r="E141" s="52">
        <v>3.801111111</v>
      </c>
      <c r="F141" s="52">
        <v>0</v>
      </c>
      <c r="G141" s="52">
        <v>0</v>
      </c>
      <c r="H141" s="78">
        <f t="shared" si="2"/>
        <v>0</v>
      </c>
      <c r="I141" s="78">
        <f>Table44[[#This Row],[RM]]*Table44[[#This Row],[Average Retail Price]]</f>
        <v>0</v>
      </c>
      <c r="J141" s="78">
        <f>Table44[[#This Row],[RM]]*Table44[[#This Row],[Demo]]</f>
        <v>0</v>
      </c>
      <c r="K141" s="78">
        <f>Table44[[#This Row],[RM]]*Table44[[#This Row],[Demo1-3]]</f>
        <v>0</v>
      </c>
    </row>
    <row r="142" spans="1:11" ht="16" x14ac:dyDescent="0.2">
      <c r="A142" s="66">
        <v>40358</v>
      </c>
      <c r="B142" s="52" t="s">
        <v>18</v>
      </c>
      <c r="C142" s="52" t="s">
        <v>21</v>
      </c>
      <c r="D142" s="52">
        <v>206.1745931678478</v>
      </c>
      <c r="E142" s="52">
        <v>3.9337499999999999</v>
      </c>
      <c r="F142" s="52">
        <v>0</v>
      </c>
      <c r="G142" s="52">
        <v>0</v>
      </c>
      <c r="H142" s="78">
        <f t="shared" si="2"/>
        <v>0</v>
      </c>
      <c r="I142" s="78">
        <f>Table44[[#This Row],[RM]]*Table44[[#This Row],[Average Retail Price]]</f>
        <v>0</v>
      </c>
      <c r="J142" s="78">
        <f>Table44[[#This Row],[RM]]*Table44[[#This Row],[Demo]]</f>
        <v>0</v>
      </c>
      <c r="K142" s="78">
        <f>Table44[[#This Row],[RM]]*Table44[[#This Row],[Demo1-3]]</f>
        <v>0</v>
      </c>
    </row>
    <row r="143" spans="1:11" ht="16" x14ac:dyDescent="0.2">
      <c r="A143" s="66">
        <v>40365</v>
      </c>
      <c r="B143" s="52" t="s">
        <v>18</v>
      </c>
      <c r="C143" s="52" t="s">
        <v>21</v>
      </c>
      <c r="D143" s="52">
        <v>304.46835954757643</v>
      </c>
      <c r="E143" s="52">
        <v>3.3111111110000002</v>
      </c>
      <c r="F143" s="52">
        <v>0</v>
      </c>
      <c r="G143" s="52">
        <v>0</v>
      </c>
      <c r="H143" s="78">
        <f t="shared" si="2"/>
        <v>0</v>
      </c>
      <c r="I143" s="78">
        <f>Table44[[#This Row],[RM]]*Table44[[#This Row],[Average Retail Price]]</f>
        <v>0</v>
      </c>
      <c r="J143" s="78">
        <f>Table44[[#This Row],[RM]]*Table44[[#This Row],[Demo]]</f>
        <v>0</v>
      </c>
      <c r="K143" s="78">
        <f>Table44[[#This Row],[RM]]*Table44[[#This Row],[Demo1-3]]</f>
        <v>0</v>
      </c>
    </row>
    <row r="144" spans="1:11" ht="16" x14ac:dyDescent="0.2">
      <c r="A144" s="66">
        <v>40372</v>
      </c>
      <c r="B144" s="52" t="s">
        <v>18</v>
      </c>
      <c r="C144" s="52" t="s">
        <v>21</v>
      </c>
      <c r="D144" s="52">
        <v>331.18181179812558</v>
      </c>
      <c r="E144" s="52">
        <v>3.1469999999999998</v>
      </c>
      <c r="F144" s="52">
        <v>0</v>
      </c>
      <c r="G144" s="52">
        <v>0</v>
      </c>
      <c r="H144" s="78">
        <f t="shared" si="2"/>
        <v>0</v>
      </c>
      <c r="I144" s="78">
        <f>Table44[[#This Row],[RM]]*Table44[[#This Row],[Average Retail Price]]</f>
        <v>0</v>
      </c>
      <c r="J144" s="78">
        <f>Table44[[#This Row],[RM]]*Table44[[#This Row],[Demo]]</f>
        <v>0</v>
      </c>
      <c r="K144" s="78">
        <f>Table44[[#This Row],[RM]]*Table44[[#This Row],[Demo1-3]]</f>
        <v>0</v>
      </c>
    </row>
    <row r="145" spans="1:11" ht="16" x14ac:dyDescent="0.2">
      <c r="A145" s="66">
        <v>40302</v>
      </c>
      <c r="B145" s="52" t="s">
        <v>18</v>
      </c>
      <c r="C145" s="52" t="s">
        <v>22</v>
      </c>
      <c r="D145" s="52">
        <v>280.66506151742271</v>
      </c>
      <c r="E145" s="52">
        <v>4.1614285710000001</v>
      </c>
      <c r="F145" s="52">
        <v>0</v>
      </c>
      <c r="G145" s="52">
        <v>1</v>
      </c>
      <c r="H145" s="78">
        <f t="shared" si="2"/>
        <v>0</v>
      </c>
      <c r="I145" s="78">
        <f>Table44[[#This Row],[RM]]*Table44[[#This Row],[Average Retail Price]]</f>
        <v>0</v>
      </c>
      <c r="J145" s="78">
        <f>Table44[[#This Row],[RM]]*Table44[[#This Row],[Demo]]</f>
        <v>0</v>
      </c>
      <c r="K145" s="78">
        <f>Table44[[#This Row],[RM]]*Table44[[#This Row],[Demo1-3]]</f>
        <v>0</v>
      </c>
    </row>
    <row r="146" spans="1:11" ht="16" x14ac:dyDescent="0.2">
      <c r="A146" s="66">
        <v>40309</v>
      </c>
      <c r="B146" s="52" t="s">
        <v>18</v>
      </c>
      <c r="C146" s="52" t="s">
        <v>22</v>
      </c>
      <c r="D146" s="52">
        <v>340.35566181391414</v>
      </c>
      <c r="E146" s="52">
        <v>4.1614285710000001</v>
      </c>
      <c r="F146" s="52">
        <v>0</v>
      </c>
      <c r="G146" s="52">
        <v>0</v>
      </c>
      <c r="H146" s="78">
        <f t="shared" si="2"/>
        <v>0</v>
      </c>
      <c r="I146" s="78">
        <f>Table44[[#This Row],[RM]]*Table44[[#This Row],[Average Retail Price]]</f>
        <v>0</v>
      </c>
      <c r="J146" s="78">
        <f>Table44[[#This Row],[RM]]*Table44[[#This Row],[Demo]]</f>
        <v>0</v>
      </c>
      <c r="K146" s="78">
        <f>Table44[[#This Row],[RM]]*Table44[[#This Row],[Demo1-3]]</f>
        <v>0</v>
      </c>
    </row>
    <row r="147" spans="1:11" ht="16" x14ac:dyDescent="0.2">
      <c r="A147" s="66">
        <v>40316</v>
      </c>
      <c r="B147" s="52" t="s">
        <v>18</v>
      </c>
      <c r="C147" s="52" t="s">
        <v>22</v>
      </c>
      <c r="D147" s="52">
        <v>293.192482907672</v>
      </c>
      <c r="E147" s="52">
        <v>3.9449999999999998</v>
      </c>
      <c r="F147" s="52">
        <v>0</v>
      </c>
      <c r="G147" s="52">
        <v>0</v>
      </c>
      <c r="H147" s="78">
        <f t="shared" si="2"/>
        <v>0</v>
      </c>
      <c r="I147" s="78">
        <f>Table44[[#This Row],[RM]]*Table44[[#This Row],[Average Retail Price]]</f>
        <v>0</v>
      </c>
      <c r="J147" s="78">
        <f>Table44[[#This Row],[RM]]*Table44[[#This Row],[Demo]]</f>
        <v>0</v>
      </c>
      <c r="K147" s="78">
        <f>Table44[[#This Row],[RM]]*Table44[[#This Row],[Demo1-3]]</f>
        <v>0</v>
      </c>
    </row>
    <row r="148" spans="1:11" ht="16" x14ac:dyDescent="0.2">
      <c r="A148" s="66">
        <v>40323</v>
      </c>
      <c r="B148" s="52" t="s">
        <v>18</v>
      </c>
      <c r="C148" s="52" t="s">
        <v>22</v>
      </c>
      <c r="D148" s="52">
        <v>247.64821289163172</v>
      </c>
      <c r="E148" s="52">
        <v>4.2371428570000003</v>
      </c>
      <c r="F148" s="52">
        <v>0</v>
      </c>
      <c r="G148" s="52">
        <v>0</v>
      </c>
      <c r="H148" s="78">
        <f t="shared" si="2"/>
        <v>0</v>
      </c>
      <c r="I148" s="78">
        <f>Table44[[#This Row],[RM]]*Table44[[#This Row],[Average Retail Price]]</f>
        <v>0</v>
      </c>
      <c r="J148" s="78">
        <f>Table44[[#This Row],[RM]]*Table44[[#This Row],[Demo]]</f>
        <v>0</v>
      </c>
      <c r="K148" s="78">
        <f>Table44[[#This Row],[RM]]*Table44[[#This Row],[Demo1-3]]</f>
        <v>0</v>
      </c>
    </row>
    <row r="149" spans="1:11" ht="16" x14ac:dyDescent="0.2">
      <c r="A149" s="66">
        <v>40330</v>
      </c>
      <c r="B149" s="52" t="s">
        <v>18</v>
      </c>
      <c r="C149" s="52" t="s">
        <v>22</v>
      </c>
      <c r="D149" s="52">
        <v>236.22983595974381</v>
      </c>
      <c r="E149" s="52">
        <v>4.4562499999999998</v>
      </c>
      <c r="F149" s="52">
        <v>0</v>
      </c>
      <c r="G149" s="52">
        <v>0</v>
      </c>
      <c r="H149" s="78">
        <f t="shared" si="2"/>
        <v>0</v>
      </c>
      <c r="I149" s="78">
        <f>Table44[[#This Row],[RM]]*Table44[[#This Row],[Average Retail Price]]</f>
        <v>0</v>
      </c>
      <c r="J149" s="78">
        <f>Table44[[#This Row],[RM]]*Table44[[#This Row],[Demo]]</f>
        <v>0</v>
      </c>
      <c r="K149" s="78">
        <f>Table44[[#This Row],[RM]]*Table44[[#This Row],[Demo1-3]]</f>
        <v>0</v>
      </c>
    </row>
    <row r="150" spans="1:11" ht="16" x14ac:dyDescent="0.2">
      <c r="A150" s="66">
        <v>40337</v>
      </c>
      <c r="B150" s="52" t="s">
        <v>18</v>
      </c>
      <c r="C150" s="52" t="s">
        <v>22</v>
      </c>
      <c r="D150" s="52">
        <v>272.23564345348746</v>
      </c>
      <c r="E150" s="52">
        <v>4.7328571430000004</v>
      </c>
      <c r="F150" s="52">
        <v>0</v>
      </c>
      <c r="G150" s="52">
        <v>0</v>
      </c>
      <c r="H150" s="78">
        <f t="shared" si="2"/>
        <v>0</v>
      </c>
      <c r="I150" s="78">
        <f>Table44[[#This Row],[RM]]*Table44[[#This Row],[Average Retail Price]]</f>
        <v>0</v>
      </c>
      <c r="J150" s="78">
        <f>Table44[[#This Row],[RM]]*Table44[[#This Row],[Demo]]</f>
        <v>0</v>
      </c>
      <c r="K150" s="78">
        <f>Table44[[#This Row],[RM]]*Table44[[#This Row],[Demo1-3]]</f>
        <v>0</v>
      </c>
    </row>
    <row r="151" spans="1:11" ht="16" x14ac:dyDescent="0.2">
      <c r="A151" s="66">
        <v>40344</v>
      </c>
      <c r="B151" s="52" t="s">
        <v>18</v>
      </c>
      <c r="C151" s="52" t="s">
        <v>22</v>
      </c>
      <c r="D151" s="52">
        <v>183.67520776248719</v>
      </c>
      <c r="E151" s="52">
        <v>4.1614285710000001</v>
      </c>
      <c r="F151" s="52">
        <v>0</v>
      </c>
      <c r="G151" s="52">
        <v>0</v>
      </c>
      <c r="H151" s="78">
        <f t="shared" si="2"/>
        <v>0</v>
      </c>
      <c r="I151" s="78">
        <f>Table44[[#This Row],[RM]]*Table44[[#This Row],[Average Retail Price]]</f>
        <v>0</v>
      </c>
      <c r="J151" s="78">
        <f>Table44[[#This Row],[RM]]*Table44[[#This Row],[Demo]]</f>
        <v>0</v>
      </c>
      <c r="K151" s="78">
        <f>Table44[[#This Row],[RM]]*Table44[[#This Row],[Demo1-3]]</f>
        <v>0</v>
      </c>
    </row>
    <row r="152" spans="1:11" ht="16" x14ac:dyDescent="0.2">
      <c r="A152" s="66">
        <v>40351</v>
      </c>
      <c r="B152" s="52" t="s">
        <v>18</v>
      </c>
      <c r="C152" s="52" t="s">
        <v>22</v>
      </c>
      <c r="D152" s="52">
        <v>252.50665912191596</v>
      </c>
      <c r="E152" s="52">
        <v>4.1900000000000004</v>
      </c>
      <c r="F152" s="52">
        <v>0</v>
      </c>
      <c r="G152" s="52">
        <v>0</v>
      </c>
      <c r="H152" s="78">
        <f t="shared" si="2"/>
        <v>0</v>
      </c>
      <c r="I152" s="78">
        <f>Table44[[#This Row],[RM]]*Table44[[#This Row],[Average Retail Price]]</f>
        <v>0</v>
      </c>
      <c r="J152" s="78">
        <f>Table44[[#This Row],[RM]]*Table44[[#This Row],[Demo]]</f>
        <v>0</v>
      </c>
      <c r="K152" s="78">
        <f>Table44[[#This Row],[RM]]*Table44[[#This Row],[Demo1-3]]</f>
        <v>0</v>
      </c>
    </row>
    <row r="153" spans="1:11" ht="16" x14ac:dyDescent="0.2">
      <c r="A153" s="66">
        <v>40358</v>
      </c>
      <c r="B153" s="52" t="s">
        <v>18</v>
      </c>
      <c r="C153" s="52" t="s">
        <v>22</v>
      </c>
      <c r="D153" s="52">
        <v>289.86053137541177</v>
      </c>
      <c r="E153" s="52">
        <v>4.1614285710000001</v>
      </c>
      <c r="F153" s="52">
        <v>0</v>
      </c>
      <c r="G153" s="52">
        <v>0</v>
      </c>
      <c r="H153" s="78">
        <f t="shared" si="2"/>
        <v>0</v>
      </c>
      <c r="I153" s="78">
        <f>Table44[[#This Row],[RM]]*Table44[[#This Row],[Average Retail Price]]</f>
        <v>0</v>
      </c>
      <c r="J153" s="78">
        <f>Table44[[#This Row],[RM]]*Table44[[#This Row],[Demo]]</f>
        <v>0</v>
      </c>
      <c r="K153" s="78">
        <f>Table44[[#This Row],[RM]]*Table44[[#This Row],[Demo1-3]]</f>
        <v>0</v>
      </c>
    </row>
    <row r="154" spans="1:11" ht="16" x14ac:dyDescent="0.2">
      <c r="A154" s="66">
        <v>40365</v>
      </c>
      <c r="B154" s="52" t="s">
        <v>18</v>
      </c>
      <c r="C154" s="52" t="s">
        <v>22</v>
      </c>
      <c r="D154" s="52">
        <v>200.91386435089427</v>
      </c>
      <c r="E154" s="52">
        <v>3.78</v>
      </c>
      <c r="F154" s="52">
        <v>0</v>
      </c>
      <c r="G154" s="52">
        <v>0</v>
      </c>
      <c r="H154" s="78">
        <f t="shared" si="2"/>
        <v>0</v>
      </c>
      <c r="I154" s="78">
        <f>Table44[[#This Row],[RM]]*Table44[[#This Row],[Average Retail Price]]</f>
        <v>0</v>
      </c>
      <c r="J154" s="78">
        <f>Table44[[#This Row],[RM]]*Table44[[#This Row],[Demo]]</f>
        <v>0</v>
      </c>
      <c r="K154" s="78">
        <f>Table44[[#This Row],[RM]]*Table44[[#This Row],[Demo1-3]]</f>
        <v>0</v>
      </c>
    </row>
    <row r="155" spans="1:11" ht="16" x14ac:dyDescent="0.2">
      <c r="A155" s="66">
        <v>40372</v>
      </c>
      <c r="B155" s="52" t="s">
        <v>18</v>
      </c>
      <c r="C155" s="52" t="s">
        <v>22</v>
      </c>
      <c r="D155" s="52">
        <v>135.1673761865116</v>
      </c>
      <c r="E155" s="52">
        <v>3.78</v>
      </c>
      <c r="F155" s="52">
        <v>0</v>
      </c>
      <c r="G155" s="52">
        <v>0</v>
      </c>
      <c r="H155" s="78">
        <f t="shared" si="2"/>
        <v>0</v>
      </c>
      <c r="I155" s="78">
        <f>Table44[[#This Row],[RM]]*Table44[[#This Row],[Average Retail Price]]</f>
        <v>0</v>
      </c>
      <c r="J155" s="78">
        <f>Table44[[#This Row],[RM]]*Table44[[#This Row],[Demo]]</f>
        <v>0</v>
      </c>
      <c r="K155" s="78">
        <f>Table44[[#This Row],[RM]]*Table44[[#This Row],[Demo1-3]]</f>
        <v>0</v>
      </c>
    </row>
    <row r="156" spans="1:11" ht="16" x14ac:dyDescent="0.2">
      <c r="A156" s="66">
        <v>40302</v>
      </c>
      <c r="B156" s="52" t="s">
        <v>18</v>
      </c>
      <c r="C156" s="52" t="s">
        <v>23</v>
      </c>
      <c r="D156" s="52">
        <v>89.823337547925831</v>
      </c>
      <c r="E156" s="52">
        <v>4.8566666669999998</v>
      </c>
      <c r="F156" s="52">
        <v>0</v>
      </c>
      <c r="G156" s="52">
        <v>0</v>
      </c>
      <c r="H156" s="78">
        <f t="shared" si="2"/>
        <v>0</v>
      </c>
      <c r="I156" s="78">
        <f>Table44[[#This Row],[RM]]*Table44[[#This Row],[Average Retail Price]]</f>
        <v>0</v>
      </c>
      <c r="J156" s="78">
        <f>Table44[[#This Row],[RM]]*Table44[[#This Row],[Demo]]</f>
        <v>0</v>
      </c>
      <c r="K156" s="78">
        <f>Table44[[#This Row],[RM]]*Table44[[#This Row],[Demo1-3]]</f>
        <v>0</v>
      </c>
    </row>
    <row r="157" spans="1:11" ht="16" x14ac:dyDescent="0.2">
      <c r="A157" s="66">
        <v>40309</v>
      </c>
      <c r="B157" s="52" t="s">
        <v>18</v>
      </c>
      <c r="C157" s="52" t="s">
        <v>23</v>
      </c>
      <c r="D157" s="52">
        <v>171.57186238849636</v>
      </c>
      <c r="E157" s="52">
        <v>4.8566666669999998</v>
      </c>
      <c r="F157" s="52">
        <v>0</v>
      </c>
      <c r="G157" s="52">
        <v>0</v>
      </c>
      <c r="H157" s="78">
        <f t="shared" si="2"/>
        <v>0</v>
      </c>
      <c r="I157" s="78">
        <f>Table44[[#This Row],[RM]]*Table44[[#This Row],[Average Retail Price]]</f>
        <v>0</v>
      </c>
      <c r="J157" s="78">
        <f>Table44[[#This Row],[RM]]*Table44[[#This Row],[Demo]]</f>
        <v>0</v>
      </c>
      <c r="K157" s="78">
        <f>Table44[[#This Row],[RM]]*Table44[[#This Row],[Demo1-3]]</f>
        <v>0</v>
      </c>
    </row>
    <row r="158" spans="1:11" ht="16" x14ac:dyDescent="0.2">
      <c r="A158" s="66">
        <v>40316</v>
      </c>
      <c r="B158" s="52" t="s">
        <v>18</v>
      </c>
      <c r="C158" s="52" t="s">
        <v>23</v>
      </c>
      <c r="D158" s="52">
        <v>197.55094390304976</v>
      </c>
      <c r="E158" s="52">
        <v>4.3499999999999996</v>
      </c>
      <c r="F158" s="52">
        <v>0</v>
      </c>
      <c r="G158" s="52">
        <v>0</v>
      </c>
      <c r="H158" s="78">
        <f t="shared" si="2"/>
        <v>0</v>
      </c>
      <c r="I158" s="78">
        <f>Table44[[#This Row],[RM]]*Table44[[#This Row],[Average Retail Price]]</f>
        <v>0</v>
      </c>
      <c r="J158" s="78">
        <f>Table44[[#This Row],[RM]]*Table44[[#This Row],[Demo]]</f>
        <v>0</v>
      </c>
      <c r="K158" s="78">
        <f>Table44[[#This Row],[RM]]*Table44[[#This Row],[Demo1-3]]</f>
        <v>0</v>
      </c>
    </row>
    <row r="159" spans="1:11" ht="16" x14ac:dyDescent="0.2">
      <c r="A159" s="66">
        <v>40323</v>
      </c>
      <c r="B159" s="52" t="s">
        <v>18</v>
      </c>
      <c r="C159" s="52" t="s">
        <v>23</v>
      </c>
      <c r="D159" s="52">
        <v>268.89447791817884</v>
      </c>
      <c r="E159" s="52">
        <v>4.3499999999999996</v>
      </c>
      <c r="F159" s="52">
        <v>0</v>
      </c>
      <c r="G159" s="52">
        <v>0</v>
      </c>
      <c r="H159" s="78">
        <f t="shared" si="2"/>
        <v>0</v>
      </c>
      <c r="I159" s="78">
        <f>Table44[[#This Row],[RM]]*Table44[[#This Row],[Average Retail Price]]</f>
        <v>0</v>
      </c>
      <c r="J159" s="78">
        <f>Table44[[#This Row],[RM]]*Table44[[#This Row],[Demo]]</f>
        <v>0</v>
      </c>
      <c r="K159" s="78">
        <f>Table44[[#This Row],[RM]]*Table44[[#This Row],[Demo1-3]]</f>
        <v>0</v>
      </c>
    </row>
    <row r="160" spans="1:11" ht="16" x14ac:dyDescent="0.2">
      <c r="A160" s="66">
        <v>40330</v>
      </c>
      <c r="B160" s="52" t="s">
        <v>18</v>
      </c>
      <c r="C160" s="52" t="s">
        <v>23</v>
      </c>
      <c r="D160" s="52">
        <v>173.2082566698104</v>
      </c>
      <c r="E160" s="52">
        <v>4.1449999999999996</v>
      </c>
      <c r="F160" s="52">
        <v>0</v>
      </c>
      <c r="G160" s="52">
        <v>0</v>
      </c>
      <c r="H160" s="78">
        <f t="shared" si="2"/>
        <v>0</v>
      </c>
      <c r="I160" s="78">
        <f>Table44[[#This Row],[RM]]*Table44[[#This Row],[Average Retail Price]]</f>
        <v>0</v>
      </c>
      <c r="J160" s="78">
        <f>Table44[[#This Row],[RM]]*Table44[[#This Row],[Demo]]</f>
        <v>0</v>
      </c>
      <c r="K160" s="78">
        <f>Table44[[#This Row],[RM]]*Table44[[#This Row],[Demo1-3]]</f>
        <v>0</v>
      </c>
    </row>
    <row r="161" spans="1:11" ht="16" x14ac:dyDescent="0.2">
      <c r="A161" s="66">
        <v>40337</v>
      </c>
      <c r="B161" s="52" t="s">
        <v>18</v>
      </c>
      <c r="C161" s="52" t="s">
        <v>23</v>
      </c>
      <c r="D161" s="52">
        <v>299.9339069101668</v>
      </c>
      <c r="E161" s="52">
        <v>4.6399999999999997</v>
      </c>
      <c r="F161" s="52">
        <v>0</v>
      </c>
      <c r="G161" s="52">
        <v>0</v>
      </c>
      <c r="H161" s="78">
        <f t="shared" si="2"/>
        <v>0</v>
      </c>
      <c r="I161" s="78">
        <f>Table44[[#This Row],[RM]]*Table44[[#This Row],[Average Retail Price]]</f>
        <v>0</v>
      </c>
      <c r="J161" s="78">
        <f>Table44[[#This Row],[RM]]*Table44[[#This Row],[Demo]]</f>
        <v>0</v>
      </c>
      <c r="K161" s="78">
        <f>Table44[[#This Row],[RM]]*Table44[[#This Row],[Demo1-3]]</f>
        <v>0</v>
      </c>
    </row>
    <row r="162" spans="1:11" ht="16" x14ac:dyDescent="0.2">
      <c r="A162" s="66">
        <v>40344</v>
      </c>
      <c r="B162" s="52" t="s">
        <v>18</v>
      </c>
      <c r="C162" s="52" t="s">
        <v>23</v>
      </c>
      <c r="D162" s="52">
        <v>244.48261981110159</v>
      </c>
      <c r="E162" s="52">
        <v>4.1900000000000004</v>
      </c>
      <c r="F162" s="52">
        <v>0</v>
      </c>
      <c r="G162" s="52">
        <v>0</v>
      </c>
      <c r="H162" s="78">
        <f t="shared" si="2"/>
        <v>0</v>
      </c>
      <c r="I162" s="78">
        <f>Table44[[#This Row],[RM]]*Table44[[#This Row],[Average Retail Price]]</f>
        <v>0</v>
      </c>
      <c r="J162" s="78">
        <f>Table44[[#This Row],[RM]]*Table44[[#This Row],[Demo]]</f>
        <v>0</v>
      </c>
      <c r="K162" s="78">
        <f>Table44[[#This Row],[RM]]*Table44[[#This Row],[Demo1-3]]</f>
        <v>0</v>
      </c>
    </row>
    <row r="163" spans="1:11" ht="16" x14ac:dyDescent="0.2">
      <c r="A163" s="66">
        <v>40351</v>
      </c>
      <c r="B163" s="52" t="s">
        <v>18</v>
      </c>
      <c r="C163" s="52" t="s">
        <v>23</v>
      </c>
      <c r="D163" s="52">
        <v>440.97002195203333</v>
      </c>
      <c r="E163" s="52">
        <v>4.1900000000000004</v>
      </c>
      <c r="F163" s="52">
        <v>1</v>
      </c>
      <c r="G163" s="52">
        <v>0</v>
      </c>
      <c r="H163" s="78">
        <f t="shared" si="2"/>
        <v>0</v>
      </c>
      <c r="I163" s="78">
        <f>Table44[[#This Row],[RM]]*Table44[[#This Row],[Average Retail Price]]</f>
        <v>0</v>
      </c>
      <c r="J163" s="78">
        <f>Table44[[#This Row],[RM]]*Table44[[#This Row],[Demo]]</f>
        <v>0</v>
      </c>
      <c r="K163" s="78">
        <f>Table44[[#This Row],[RM]]*Table44[[#This Row],[Demo1-3]]</f>
        <v>0</v>
      </c>
    </row>
    <row r="164" spans="1:11" ht="16" x14ac:dyDescent="0.2">
      <c r="A164" s="66">
        <v>40358</v>
      </c>
      <c r="B164" s="52" t="s">
        <v>18</v>
      </c>
      <c r="C164" s="52" t="s">
        <v>23</v>
      </c>
      <c r="D164" s="52">
        <v>269.93480159233297</v>
      </c>
      <c r="E164" s="52">
        <v>3.94</v>
      </c>
      <c r="F164" s="52">
        <v>0</v>
      </c>
      <c r="G164" s="52">
        <v>1</v>
      </c>
      <c r="H164" s="78">
        <f t="shared" si="2"/>
        <v>0</v>
      </c>
      <c r="I164" s="78">
        <f>Table44[[#This Row],[RM]]*Table44[[#This Row],[Average Retail Price]]</f>
        <v>0</v>
      </c>
      <c r="J164" s="78">
        <f>Table44[[#This Row],[RM]]*Table44[[#This Row],[Demo]]</f>
        <v>0</v>
      </c>
      <c r="K164" s="78">
        <f>Table44[[#This Row],[RM]]*Table44[[#This Row],[Demo1-3]]</f>
        <v>0</v>
      </c>
    </row>
    <row r="165" spans="1:11" ht="16" x14ac:dyDescent="0.2">
      <c r="A165" s="66">
        <v>40365</v>
      </c>
      <c r="B165" s="52" t="s">
        <v>18</v>
      </c>
      <c r="C165" s="52" t="s">
        <v>23</v>
      </c>
      <c r="D165" s="52">
        <v>334.96321778716339</v>
      </c>
      <c r="E165" s="52">
        <v>4.1790000000000003</v>
      </c>
      <c r="F165" s="52">
        <v>0</v>
      </c>
      <c r="G165" s="52">
        <v>1</v>
      </c>
      <c r="H165" s="78">
        <f t="shared" si="2"/>
        <v>0</v>
      </c>
      <c r="I165" s="78">
        <f>Table44[[#This Row],[RM]]*Table44[[#This Row],[Average Retail Price]]</f>
        <v>0</v>
      </c>
      <c r="J165" s="78">
        <f>Table44[[#This Row],[RM]]*Table44[[#This Row],[Demo]]</f>
        <v>0</v>
      </c>
      <c r="K165" s="78">
        <f>Table44[[#This Row],[RM]]*Table44[[#This Row],[Demo1-3]]</f>
        <v>0</v>
      </c>
    </row>
    <row r="166" spans="1:11" ht="16" x14ac:dyDescent="0.2">
      <c r="A166" s="66">
        <v>40372</v>
      </c>
      <c r="B166" s="52" t="s">
        <v>18</v>
      </c>
      <c r="C166" s="52" t="s">
        <v>23</v>
      </c>
      <c r="D166" s="52">
        <v>357.7484603303962</v>
      </c>
      <c r="E166" s="52">
        <v>4.1790000000000003</v>
      </c>
      <c r="F166" s="52">
        <v>0</v>
      </c>
      <c r="G166" s="52">
        <v>1</v>
      </c>
      <c r="H166" s="78">
        <f t="shared" si="2"/>
        <v>0</v>
      </c>
      <c r="I166" s="78">
        <f>Table44[[#This Row],[RM]]*Table44[[#This Row],[Average Retail Price]]</f>
        <v>0</v>
      </c>
      <c r="J166" s="78">
        <f>Table44[[#This Row],[RM]]*Table44[[#This Row],[Demo]]</f>
        <v>0</v>
      </c>
      <c r="K166" s="78">
        <f>Table44[[#This Row],[RM]]*Table44[[#This Row],[Demo1-3]]</f>
        <v>0</v>
      </c>
    </row>
    <row r="167" spans="1:11" ht="16" x14ac:dyDescent="0.2">
      <c r="A167" s="66">
        <v>40302</v>
      </c>
      <c r="B167" s="52" t="s">
        <v>18</v>
      </c>
      <c r="C167" s="52" t="s">
        <v>24</v>
      </c>
      <c r="D167" s="52">
        <v>230.50294470959292</v>
      </c>
      <c r="E167" s="52">
        <v>5.29</v>
      </c>
      <c r="F167" s="52">
        <v>0</v>
      </c>
      <c r="G167" s="52">
        <v>1</v>
      </c>
      <c r="H167" s="78">
        <f t="shared" si="2"/>
        <v>0</v>
      </c>
      <c r="I167" s="78">
        <f>Table44[[#This Row],[RM]]*Table44[[#This Row],[Average Retail Price]]</f>
        <v>0</v>
      </c>
      <c r="J167" s="78">
        <f>Table44[[#This Row],[RM]]*Table44[[#This Row],[Demo]]</f>
        <v>0</v>
      </c>
      <c r="K167" s="78">
        <f>Table44[[#This Row],[RM]]*Table44[[#This Row],[Demo1-3]]</f>
        <v>0</v>
      </c>
    </row>
    <row r="168" spans="1:11" ht="16" x14ac:dyDescent="0.2">
      <c r="A168" s="66">
        <v>40309</v>
      </c>
      <c r="B168" s="52" t="s">
        <v>18</v>
      </c>
      <c r="C168" s="52" t="s">
        <v>24</v>
      </c>
      <c r="D168" s="52">
        <v>363.78535420602554</v>
      </c>
      <c r="E168" s="52">
        <v>4.3899999999999997</v>
      </c>
      <c r="F168" s="52">
        <v>0</v>
      </c>
      <c r="G168" s="52">
        <v>0</v>
      </c>
      <c r="H168" s="78">
        <f t="shared" si="2"/>
        <v>0</v>
      </c>
      <c r="I168" s="78">
        <f>Table44[[#This Row],[RM]]*Table44[[#This Row],[Average Retail Price]]</f>
        <v>0</v>
      </c>
      <c r="J168" s="78">
        <f>Table44[[#This Row],[RM]]*Table44[[#This Row],[Demo]]</f>
        <v>0</v>
      </c>
      <c r="K168" s="78">
        <f>Table44[[#This Row],[RM]]*Table44[[#This Row],[Demo1-3]]</f>
        <v>0</v>
      </c>
    </row>
    <row r="169" spans="1:11" ht="16" x14ac:dyDescent="0.2">
      <c r="A169" s="66">
        <v>40316</v>
      </c>
      <c r="B169" s="52" t="s">
        <v>18</v>
      </c>
      <c r="C169" s="52" t="s">
        <v>24</v>
      </c>
      <c r="D169" s="52">
        <v>268.40864887242094</v>
      </c>
      <c r="E169" s="52">
        <v>4.79</v>
      </c>
      <c r="F169" s="52">
        <v>0</v>
      </c>
      <c r="G169" s="52">
        <v>0</v>
      </c>
      <c r="H169" s="78">
        <f t="shared" si="2"/>
        <v>0</v>
      </c>
      <c r="I169" s="78">
        <f>Table44[[#This Row],[RM]]*Table44[[#This Row],[Average Retail Price]]</f>
        <v>0</v>
      </c>
      <c r="J169" s="78">
        <f>Table44[[#This Row],[RM]]*Table44[[#This Row],[Demo]]</f>
        <v>0</v>
      </c>
      <c r="K169" s="78">
        <f>Table44[[#This Row],[RM]]*Table44[[#This Row],[Demo1-3]]</f>
        <v>0</v>
      </c>
    </row>
    <row r="170" spans="1:11" ht="16" x14ac:dyDescent="0.2">
      <c r="A170" s="66">
        <v>40323</v>
      </c>
      <c r="B170" s="52" t="s">
        <v>18</v>
      </c>
      <c r="C170" s="52" t="s">
        <v>24</v>
      </c>
      <c r="D170" s="52">
        <v>211.23872621363978</v>
      </c>
      <c r="E170" s="52">
        <v>4.3899999999999997</v>
      </c>
      <c r="F170" s="52">
        <v>0</v>
      </c>
      <c r="G170" s="52">
        <v>0</v>
      </c>
      <c r="H170" s="78">
        <f t="shared" si="2"/>
        <v>0</v>
      </c>
      <c r="I170" s="78">
        <f>Table44[[#This Row],[RM]]*Table44[[#This Row],[Average Retail Price]]</f>
        <v>0</v>
      </c>
      <c r="J170" s="78">
        <f>Table44[[#This Row],[RM]]*Table44[[#This Row],[Demo]]</f>
        <v>0</v>
      </c>
      <c r="K170" s="78">
        <f>Table44[[#This Row],[RM]]*Table44[[#This Row],[Demo1-3]]</f>
        <v>0</v>
      </c>
    </row>
    <row r="171" spans="1:11" ht="16" x14ac:dyDescent="0.2">
      <c r="A171" s="66">
        <v>40330</v>
      </c>
      <c r="B171" s="52" t="s">
        <v>18</v>
      </c>
      <c r="C171" s="52" t="s">
        <v>24</v>
      </c>
      <c r="D171" s="52">
        <v>223.0831529572697</v>
      </c>
      <c r="E171" s="52">
        <v>4.79</v>
      </c>
      <c r="F171" s="52">
        <v>0</v>
      </c>
      <c r="G171" s="52">
        <v>0</v>
      </c>
      <c r="H171" s="78">
        <f t="shared" si="2"/>
        <v>0</v>
      </c>
      <c r="I171" s="78">
        <f>Table44[[#This Row],[RM]]*Table44[[#This Row],[Average Retail Price]]</f>
        <v>0</v>
      </c>
      <c r="J171" s="78">
        <f>Table44[[#This Row],[RM]]*Table44[[#This Row],[Demo]]</f>
        <v>0</v>
      </c>
      <c r="K171" s="78">
        <f>Table44[[#This Row],[RM]]*Table44[[#This Row],[Demo1-3]]</f>
        <v>0</v>
      </c>
    </row>
    <row r="172" spans="1:11" ht="16" x14ac:dyDescent="0.2">
      <c r="A172" s="66">
        <v>40337</v>
      </c>
      <c r="B172" s="52" t="s">
        <v>18</v>
      </c>
      <c r="C172" s="52" t="s">
        <v>24</v>
      </c>
      <c r="D172" s="52">
        <v>351.97074735656679</v>
      </c>
      <c r="E172" s="52">
        <v>5.29</v>
      </c>
      <c r="F172" s="52">
        <v>0</v>
      </c>
      <c r="G172" s="52">
        <v>0</v>
      </c>
      <c r="H172" s="78">
        <f t="shared" si="2"/>
        <v>0</v>
      </c>
      <c r="I172" s="78">
        <f>Table44[[#This Row],[RM]]*Table44[[#This Row],[Average Retail Price]]</f>
        <v>0</v>
      </c>
      <c r="J172" s="78">
        <f>Table44[[#This Row],[RM]]*Table44[[#This Row],[Demo]]</f>
        <v>0</v>
      </c>
      <c r="K172" s="78">
        <f>Table44[[#This Row],[RM]]*Table44[[#This Row],[Demo1-3]]</f>
        <v>0</v>
      </c>
    </row>
    <row r="173" spans="1:11" ht="16" x14ac:dyDescent="0.2">
      <c r="A173" s="66">
        <v>40344</v>
      </c>
      <c r="B173" s="52" t="s">
        <v>18</v>
      </c>
      <c r="C173" s="52" t="s">
        <v>24</v>
      </c>
      <c r="D173" s="52">
        <v>168.5650474293837</v>
      </c>
      <c r="E173" s="52">
        <v>5.83</v>
      </c>
      <c r="F173" s="52">
        <v>0</v>
      </c>
      <c r="G173" s="52">
        <v>0</v>
      </c>
      <c r="H173" s="78">
        <f t="shared" si="2"/>
        <v>0</v>
      </c>
      <c r="I173" s="78">
        <f>Table44[[#This Row],[RM]]*Table44[[#This Row],[Average Retail Price]]</f>
        <v>0</v>
      </c>
      <c r="J173" s="78">
        <f>Table44[[#This Row],[RM]]*Table44[[#This Row],[Demo]]</f>
        <v>0</v>
      </c>
      <c r="K173" s="78">
        <f>Table44[[#This Row],[RM]]*Table44[[#This Row],[Demo1-3]]</f>
        <v>0</v>
      </c>
    </row>
    <row r="174" spans="1:11" ht="16" x14ac:dyDescent="0.2">
      <c r="A174" s="66">
        <v>40351</v>
      </c>
      <c r="B174" s="52" t="s">
        <v>18</v>
      </c>
      <c r="C174" s="52" t="s">
        <v>24</v>
      </c>
      <c r="D174" s="52">
        <v>241.95493277686541</v>
      </c>
      <c r="E174" s="52">
        <v>6.19</v>
      </c>
      <c r="F174" s="52">
        <v>0</v>
      </c>
      <c r="G174" s="52">
        <v>0</v>
      </c>
      <c r="H174" s="78">
        <f t="shared" si="2"/>
        <v>0</v>
      </c>
      <c r="I174" s="78">
        <f>Table44[[#This Row],[RM]]*Table44[[#This Row],[Average Retail Price]]</f>
        <v>0</v>
      </c>
      <c r="J174" s="78">
        <f>Table44[[#This Row],[RM]]*Table44[[#This Row],[Demo]]</f>
        <v>0</v>
      </c>
      <c r="K174" s="78">
        <f>Table44[[#This Row],[RM]]*Table44[[#This Row],[Demo1-3]]</f>
        <v>0</v>
      </c>
    </row>
    <row r="175" spans="1:11" ht="16" x14ac:dyDescent="0.2">
      <c r="A175" s="66">
        <v>40358</v>
      </c>
      <c r="B175" s="52" t="s">
        <v>18</v>
      </c>
      <c r="C175" s="52" t="s">
        <v>24</v>
      </c>
      <c r="D175" s="52">
        <v>184.85808826771864</v>
      </c>
      <c r="E175" s="52">
        <v>5.59</v>
      </c>
      <c r="F175" s="52">
        <v>0</v>
      </c>
      <c r="G175" s="52">
        <v>0</v>
      </c>
      <c r="H175" s="78">
        <f t="shared" si="2"/>
        <v>0</v>
      </c>
      <c r="I175" s="78">
        <f>Table44[[#This Row],[RM]]*Table44[[#This Row],[Average Retail Price]]</f>
        <v>0</v>
      </c>
      <c r="J175" s="78">
        <f>Table44[[#This Row],[RM]]*Table44[[#This Row],[Demo]]</f>
        <v>0</v>
      </c>
      <c r="K175" s="78">
        <f>Table44[[#This Row],[RM]]*Table44[[#This Row],[Demo1-3]]</f>
        <v>0</v>
      </c>
    </row>
    <row r="176" spans="1:11" ht="16" x14ac:dyDescent="0.2">
      <c r="A176" s="66">
        <v>40365</v>
      </c>
      <c r="B176" s="52" t="s">
        <v>18</v>
      </c>
      <c r="C176" s="52" t="s">
        <v>24</v>
      </c>
      <c r="D176" s="52">
        <v>200.07702230282163</v>
      </c>
      <c r="E176" s="52">
        <v>4.6224999999999996</v>
      </c>
      <c r="F176" s="52">
        <v>0</v>
      </c>
      <c r="G176" s="52">
        <v>0</v>
      </c>
      <c r="H176" s="78">
        <f t="shared" si="2"/>
        <v>0</v>
      </c>
      <c r="I176" s="78">
        <f>Table44[[#This Row],[RM]]*Table44[[#This Row],[Average Retail Price]]</f>
        <v>0</v>
      </c>
      <c r="J176" s="78">
        <f>Table44[[#This Row],[RM]]*Table44[[#This Row],[Demo]]</f>
        <v>0</v>
      </c>
      <c r="K176" s="78">
        <f>Table44[[#This Row],[RM]]*Table44[[#This Row],[Demo1-3]]</f>
        <v>0</v>
      </c>
    </row>
    <row r="177" spans="1:11" ht="16" x14ac:dyDescent="0.2">
      <c r="A177" s="66">
        <v>40372</v>
      </c>
      <c r="B177" s="52" t="s">
        <v>18</v>
      </c>
      <c r="C177" s="52" t="s">
        <v>24</v>
      </c>
      <c r="D177" s="52">
        <v>181.75129023351653</v>
      </c>
      <c r="E177" s="52">
        <v>4.6224999999999996</v>
      </c>
      <c r="F177" s="52">
        <v>0</v>
      </c>
      <c r="G177" s="52">
        <v>0</v>
      </c>
      <c r="H177" s="78">
        <f t="shared" si="2"/>
        <v>0</v>
      </c>
      <c r="I177" s="78">
        <f>Table44[[#This Row],[RM]]*Table44[[#This Row],[Average Retail Price]]</f>
        <v>0</v>
      </c>
      <c r="J177" s="78">
        <f>Table44[[#This Row],[RM]]*Table44[[#This Row],[Demo]]</f>
        <v>0</v>
      </c>
      <c r="K177" s="78">
        <f>Table44[[#This Row],[RM]]*Table44[[#This Row],[Demo1-3]]</f>
        <v>0</v>
      </c>
    </row>
    <row r="178" spans="1:11" ht="16" x14ac:dyDescent="0.2">
      <c r="A178" s="66">
        <v>40302</v>
      </c>
      <c r="B178" s="52" t="s">
        <v>18</v>
      </c>
      <c r="C178" s="52" t="s">
        <v>25</v>
      </c>
      <c r="D178" s="52">
        <v>154.70125058617577</v>
      </c>
      <c r="E178" s="52">
        <v>4.7328571430000004</v>
      </c>
      <c r="F178" s="52">
        <v>0</v>
      </c>
      <c r="G178" s="52">
        <v>0</v>
      </c>
      <c r="H178" s="78">
        <f t="shared" si="2"/>
        <v>0</v>
      </c>
      <c r="I178" s="78">
        <f>Table44[[#This Row],[RM]]*Table44[[#This Row],[Average Retail Price]]</f>
        <v>0</v>
      </c>
      <c r="J178" s="78">
        <f>Table44[[#This Row],[RM]]*Table44[[#This Row],[Demo]]</f>
        <v>0</v>
      </c>
      <c r="K178" s="78">
        <f>Table44[[#This Row],[RM]]*Table44[[#This Row],[Demo1-3]]</f>
        <v>0</v>
      </c>
    </row>
    <row r="179" spans="1:11" ht="16" x14ac:dyDescent="0.2">
      <c r="A179" s="66">
        <v>40309</v>
      </c>
      <c r="B179" s="52" t="s">
        <v>18</v>
      </c>
      <c r="C179" s="52" t="s">
        <v>25</v>
      </c>
      <c r="D179" s="52">
        <v>120.08165652683778</v>
      </c>
      <c r="E179" s="52">
        <v>4.03</v>
      </c>
      <c r="F179" s="52">
        <v>0</v>
      </c>
      <c r="G179" s="52">
        <v>0</v>
      </c>
      <c r="H179" s="78">
        <f t="shared" si="2"/>
        <v>0</v>
      </c>
      <c r="I179" s="78">
        <f>Table44[[#This Row],[RM]]*Table44[[#This Row],[Average Retail Price]]</f>
        <v>0</v>
      </c>
      <c r="J179" s="78">
        <f>Table44[[#This Row],[RM]]*Table44[[#This Row],[Demo]]</f>
        <v>0</v>
      </c>
      <c r="K179" s="78">
        <f>Table44[[#This Row],[RM]]*Table44[[#This Row],[Demo1-3]]</f>
        <v>0</v>
      </c>
    </row>
    <row r="180" spans="1:11" ht="16" x14ac:dyDescent="0.2">
      <c r="A180" s="66">
        <v>40316</v>
      </c>
      <c r="B180" s="52" t="s">
        <v>18</v>
      </c>
      <c r="C180" s="52" t="s">
        <v>25</v>
      </c>
      <c r="D180" s="52">
        <v>284.8292030196755</v>
      </c>
      <c r="E180" s="52">
        <v>3.6663636359999998</v>
      </c>
      <c r="F180" s="52">
        <v>0</v>
      </c>
      <c r="G180" s="52">
        <v>0</v>
      </c>
      <c r="H180" s="78">
        <f t="shared" si="2"/>
        <v>0</v>
      </c>
      <c r="I180" s="78">
        <f>Table44[[#This Row],[RM]]*Table44[[#This Row],[Average Retail Price]]</f>
        <v>0</v>
      </c>
      <c r="J180" s="78">
        <f>Table44[[#This Row],[RM]]*Table44[[#This Row],[Demo]]</f>
        <v>0</v>
      </c>
      <c r="K180" s="78">
        <f>Table44[[#This Row],[RM]]*Table44[[#This Row],[Demo1-3]]</f>
        <v>0</v>
      </c>
    </row>
    <row r="181" spans="1:11" ht="16" x14ac:dyDescent="0.2">
      <c r="A181" s="66">
        <v>40323</v>
      </c>
      <c r="B181" s="52" t="s">
        <v>18</v>
      </c>
      <c r="C181" s="52" t="s">
        <v>25</v>
      </c>
      <c r="D181" s="52">
        <v>248.17471444662888</v>
      </c>
      <c r="E181" s="52">
        <v>3.6663636359999998</v>
      </c>
      <c r="F181" s="52">
        <v>0</v>
      </c>
      <c r="G181" s="52">
        <v>0</v>
      </c>
      <c r="H181" s="78">
        <f t="shared" si="2"/>
        <v>0</v>
      </c>
      <c r="I181" s="78">
        <f>Table44[[#This Row],[RM]]*Table44[[#This Row],[Average Retail Price]]</f>
        <v>0</v>
      </c>
      <c r="J181" s="78">
        <f>Table44[[#This Row],[RM]]*Table44[[#This Row],[Demo]]</f>
        <v>0</v>
      </c>
      <c r="K181" s="78">
        <f>Table44[[#This Row],[RM]]*Table44[[#This Row],[Demo1-3]]</f>
        <v>0</v>
      </c>
    </row>
    <row r="182" spans="1:11" ht="16" x14ac:dyDescent="0.2">
      <c r="A182" s="66">
        <v>40330</v>
      </c>
      <c r="B182" s="52" t="s">
        <v>18</v>
      </c>
      <c r="C182" s="52" t="s">
        <v>25</v>
      </c>
      <c r="D182" s="52">
        <v>278.14696766500168</v>
      </c>
      <c r="E182" s="52">
        <v>3.794</v>
      </c>
      <c r="F182" s="52">
        <v>0</v>
      </c>
      <c r="G182" s="52">
        <v>0</v>
      </c>
      <c r="H182" s="78">
        <f t="shared" si="2"/>
        <v>0</v>
      </c>
      <c r="I182" s="78">
        <f>Table44[[#This Row],[RM]]*Table44[[#This Row],[Average Retail Price]]</f>
        <v>0</v>
      </c>
      <c r="J182" s="78">
        <f>Table44[[#This Row],[RM]]*Table44[[#This Row],[Demo]]</f>
        <v>0</v>
      </c>
      <c r="K182" s="78">
        <f>Table44[[#This Row],[RM]]*Table44[[#This Row],[Demo1-3]]</f>
        <v>0</v>
      </c>
    </row>
    <row r="183" spans="1:11" ht="16" x14ac:dyDescent="0.2">
      <c r="A183" s="66">
        <v>40337</v>
      </c>
      <c r="B183" s="52" t="s">
        <v>18</v>
      </c>
      <c r="C183" s="52" t="s">
        <v>25</v>
      </c>
      <c r="D183" s="52">
        <v>275.66126852782827</v>
      </c>
      <c r="E183" s="52">
        <v>4.03</v>
      </c>
      <c r="F183" s="52">
        <v>0</v>
      </c>
      <c r="G183" s="52">
        <v>0</v>
      </c>
      <c r="H183" s="78">
        <f t="shared" si="2"/>
        <v>0</v>
      </c>
      <c r="I183" s="78">
        <f>Table44[[#This Row],[RM]]*Table44[[#This Row],[Average Retail Price]]</f>
        <v>0</v>
      </c>
      <c r="J183" s="78">
        <f>Table44[[#This Row],[RM]]*Table44[[#This Row],[Demo]]</f>
        <v>0</v>
      </c>
      <c r="K183" s="78">
        <f>Table44[[#This Row],[RM]]*Table44[[#This Row],[Demo1-3]]</f>
        <v>0</v>
      </c>
    </row>
    <row r="184" spans="1:11" ht="16" x14ac:dyDescent="0.2">
      <c r="A184" s="66">
        <v>40344</v>
      </c>
      <c r="B184" s="52" t="s">
        <v>18</v>
      </c>
      <c r="C184" s="52" t="s">
        <v>25</v>
      </c>
      <c r="D184" s="52">
        <v>325.03973275525487</v>
      </c>
      <c r="E184" s="52">
        <v>3.63</v>
      </c>
      <c r="F184" s="52">
        <v>1</v>
      </c>
      <c r="G184" s="52">
        <v>0</v>
      </c>
      <c r="H184" s="78">
        <f t="shared" si="2"/>
        <v>0</v>
      </c>
      <c r="I184" s="78">
        <f>Table44[[#This Row],[RM]]*Table44[[#This Row],[Average Retail Price]]</f>
        <v>0</v>
      </c>
      <c r="J184" s="78">
        <f>Table44[[#This Row],[RM]]*Table44[[#This Row],[Demo]]</f>
        <v>0</v>
      </c>
      <c r="K184" s="78">
        <f>Table44[[#This Row],[RM]]*Table44[[#This Row],[Demo1-3]]</f>
        <v>0</v>
      </c>
    </row>
    <row r="185" spans="1:11" ht="16" x14ac:dyDescent="0.2">
      <c r="A185" s="66">
        <v>40351</v>
      </c>
      <c r="B185" s="52" t="s">
        <v>18</v>
      </c>
      <c r="C185" s="52" t="s">
        <v>25</v>
      </c>
      <c r="D185" s="52">
        <v>336.94447229060336</v>
      </c>
      <c r="E185" s="52">
        <v>4.03</v>
      </c>
      <c r="F185" s="52">
        <v>0</v>
      </c>
      <c r="G185" s="52">
        <v>1</v>
      </c>
      <c r="H185" s="78">
        <f t="shared" si="2"/>
        <v>0</v>
      </c>
      <c r="I185" s="78">
        <f>Table44[[#This Row],[RM]]*Table44[[#This Row],[Average Retail Price]]</f>
        <v>0</v>
      </c>
      <c r="J185" s="78">
        <f>Table44[[#This Row],[RM]]*Table44[[#This Row],[Demo]]</f>
        <v>0</v>
      </c>
      <c r="K185" s="78">
        <f>Table44[[#This Row],[RM]]*Table44[[#This Row],[Demo1-3]]</f>
        <v>0</v>
      </c>
    </row>
    <row r="186" spans="1:11" ht="16" x14ac:dyDescent="0.2">
      <c r="A186" s="66">
        <v>40358</v>
      </c>
      <c r="B186" s="52" t="s">
        <v>18</v>
      </c>
      <c r="C186" s="52" t="s">
        <v>25</v>
      </c>
      <c r="D186" s="52">
        <v>304.84372440863598</v>
      </c>
      <c r="E186" s="52">
        <v>4.2122222220000003</v>
      </c>
      <c r="F186" s="52">
        <v>0</v>
      </c>
      <c r="G186" s="52">
        <v>1</v>
      </c>
      <c r="H186" s="78">
        <f t="shared" si="2"/>
        <v>0</v>
      </c>
      <c r="I186" s="78">
        <f>Table44[[#This Row],[RM]]*Table44[[#This Row],[Average Retail Price]]</f>
        <v>0</v>
      </c>
      <c r="J186" s="78">
        <f>Table44[[#This Row],[RM]]*Table44[[#This Row],[Demo]]</f>
        <v>0</v>
      </c>
      <c r="K186" s="78">
        <f>Table44[[#This Row],[RM]]*Table44[[#This Row],[Demo1-3]]</f>
        <v>0</v>
      </c>
    </row>
    <row r="187" spans="1:11" ht="16" x14ac:dyDescent="0.2">
      <c r="A187" s="66">
        <v>40365</v>
      </c>
      <c r="B187" s="52" t="s">
        <v>18</v>
      </c>
      <c r="C187" s="52" t="s">
        <v>25</v>
      </c>
      <c r="D187" s="52">
        <v>257.52693757002027</v>
      </c>
      <c r="E187" s="52">
        <v>4.0199999999999996</v>
      </c>
      <c r="F187" s="52">
        <v>0</v>
      </c>
      <c r="G187" s="52">
        <v>1</v>
      </c>
      <c r="H187" s="78">
        <f t="shared" si="2"/>
        <v>0</v>
      </c>
      <c r="I187" s="78">
        <f>Table44[[#This Row],[RM]]*Table44[[#This Row],[Average Retail Price]]</f>
        <v>0</v>
      </c>
      <c r="J187" s="78">
        <f>Table44[[#This Row],[RM]]*Table44[[#This Row],[Demo]]</f>
        <v>0</v>
      </c>
      <c r="K187" s="78">
        <f>Table44[[#This Row],[RM]]*Table44[[#This Row],[Demo1-3]]</f>
        <v>0</v>
      </c>
    </row>
    <row r="188" spans="1:11" ht="16" x14ac:dyDescent="0.2">
      <c r="A188" s="66">
        <v>40372</v>
      </c>
      <c r="B188" s="52" t="s">
        <v>18</v>
      </c>
      <c r="C188" s="52" t="s">
        <v>25</v>
      </c>
      <c r="D188" s="52">
        <v>280.49607322898152</v>
      </c>
      <c r="E188" s="52">
        <v>4.0162500000000003</v>
      </c>
      <c r="F188" s="52">
        <v>0</v>
      </c>
      <c r="G188" s="52">
        <v>0</v>
      </c>
      <c r="H188" s="78">
        <f t="shared" si="2"/>
        <v>0</v>
      </c>
      <c r="I188" s="78">
        <f>Table44[[#This Row],[RM]]*Table44[[#This Row],[Average Retail Price]]</f>
        <v>0</v>
      </c>
      <c r="J188" s="78">
        <f>Table44[[#This Row],[RM]]*Table44[[#This Row],[Demo]]</f>
        <v>0</v>
      </c>
      <c r="K188" s="78">
        <f>Table44[[#This Row],[RM]]*Table44[[#This Row],[Demo1-3]]</f>
        <v>0</v>
      </c>
    </row>
    <row r="189" spans="1:11" ht="16" x14ac:dyDescent="0.2">
      <c r="A189" s="66">
        <v>40302</v>
      </c>
      <c r="B189" s="52" t="s">
        <v>18</v>
      </c>
      <c r="C189" s="52" t="s">
        <v>26</v>
      </c>
      <c r="D189" s="52">
        <v>234.36817392164625</v>
      </c>
      <c r="E189" s="52">
        <v>4.2042857140000001</v>
      </c>
      <c r="F189" s="52">
        <v>0</v>
      </c>
      <c r="G189" s="52">
        <v>0</v>
      </c>
      <c r="H189" s="78">
        <f t="shared" si="2"/>
        <v>0</v>
      </c>
      <c r="I189" s="78">
        <f>Table44[[#This Row],[RM]]*Table44[[#This Row],[Average Retail Price]]</f>
        <v>0</v>
      </c>
      <c r="J189" s="78">
        <f>Table44[[#This Row],[RM]]*Table44[[#This Row],[Demo]]</f>
        <v>0</v>
      </c>
      <c r="K189" s="78">
        <f>Table44[[#This Row],[RM]]*Table44[[#This Row],[Demo1-3]]</f>
        <v>0</v>
      </c>
    </row>
    <row r="190" spans="1:11" ht="16" x14ac:dyDescent="0.2">
      <c r="A190" s="66">
        <v>40309</v>
      </c>
      <c r="B190" s="52" t="s">
        <v>18</v>
      </c>
      <c r="C190" s="52" t="s">
        <v>26</v>
      </c>
      <c r="D190" s="52">
        <v>240.35825174778387</v>
      </c>
      <c r="E190" s="52">
        <v>4.181666667</v>
      </c>
      <c r="F190" s="52">
        <v>0</v>
      </c>
      <c r="G190" s="52">
        <v>0</v>
      </c>
      <c r="H190" s="78">
        <f t="shared" si="2"/>
        <v>0</v>
      </c>
      <c r="I190" s="78">
        <f>Table44[[#This Row],[RM]]*Table44[[#This Row],[Average Retail Price]]</f>
        <v>0</v>
      </c>
      <c r="J190" s="78">
        <f>Table44[[#This Row],[RM]]*Table44[[#This Row],[Demo]]</f>
        <v>0</v>
      </c>
      <c r="K190" s="78">
        <f>Table44[[#This Row],[RM]]*Table44[[#This Row],[Demo1-3]]</f>
        <v>0</v>
      </c>
    </row>
    <row r="191" spans="1:11" ht="16" x14ac:dyDescent="0.2">
      <c r="A191" s="66">
        <v>40316</v>
      </c>
      <c r="B191" s="52" t="s">
        <v>18</v>
      </c>
      <c r="C191" s="52" t="s">
        <v>26</v>
      </c>
      <c r="D191" s="52">
        <v>212.82588288712984</v>
      </c>
      <c r="E191" s="52">
        <v>3.9242857139999998</v>
      </c>
      <c r="F191" s="52">
        <v>0</v>
      </c>
      <c r="G191" s="52">
        <v>0</v>
      </c>
      <c r="H191" s="78">
        <f t="shared" si="2"/>
        <v>0</v>
      </c>
      <c r="I191" s="78">
        <f>Table44[[#This Row],[RM]]*Table44[[#This Row],[Average Retail Price]]</f>
        <v>0</v>
      </c>
      <c r="J191" s="78">
        <f>Table44[[#This Row],[RM]]*Table44[[#This Row],[Demo]]</f>
        <v>0</v>
      </c>
      <c r="K191" s="78">
        <f>Table44[[#This Row],[RM]]*Table44[[#This Row],[Demo1-3]]</f>
        <v>0</v>
      </c>
    </row>
    <row r="192" spans="1:11" ht="16" x14ac:dyDescent="0.2">
      <c r="A192" s="66">
        <v>40323</v>
      </c>
      <c r="B192" s="52" t="s">
        <v>18</v>
      </c>
      <c r="C192" s="52" t="s">
        <v>26</v>
      </c>
      <c r="D192" s="52">
        <v>213.59333551683733</v>
      </c>
      <c r="E192" s="52">
        <v>3.8842857139999998</v>
      </c>
      <c r="F192" s="52">
        <v>0</v>
      </c>
      <c r="G192" s="52">
        <v>0</v>
      </c>
      <c r="H192" s="78">
        <f t="shared" si="2"/>
        <v>0</v>
      </c>
      <c r="I192" s="78">
        <f>Table44[[#This Row],[RM]]*Table44[[#This Row],[Average Retail Price]]</f>
        <v>0</v>
      </c>
      <c r="J192" s="78">
        <f>Table44[[#This Row],[RM]]*Table44[[#This Row],[Demo]]</f>
        <v>0</v>
      </c>
      <c r="K192" s="78">
        <f>Table44[[#This Row],[RM]]*Table44[[#This Row],[Demo1-3]]</f>
        <v>0</v>
      </c>
    </row>
    <row r="193" spans="1:11" ht="16" x14ac:dyDescent="0.2">
      <c r="A193" s="66">
        <v>40330</v>
      </c>
      <c r="B193" s="52" t="s">
        <v>18</v>
      </c>
      <c r="C193" s="52" t="s">
        <v>26</v>
      </c>
      <c r="D193" s="52">
        <v>202.78247809055952</v>
      </c>
      <c r="E193" s="52">
        <v>3.464</v>
      </c>
      <c r="F193" s="52">
        <v>0</v>
      </c>
      <c r="G193" s="52">
        <v>0</v>
      </c>
      <c r="H193" s="78">
        <f t="shared" si="2"/>
        <v>0</v>
      </c>
      <c r="I193" s="78">
        <f>Table44[[#This Row],[RM]]*Table44[[#This Row],[Average Retail Price]]</f>
        <v>0</v>
      </c>
      <c r="J193" s="78">
        <f>Table44[[#This Row],[RM]]*Table44[[#This Row],[Demo]]</f>
        <v>0</v>
      </c>
      <c r="K193" s="78">
        <f>Table44[[#This Row],[RM]]*Table44[[#This Row],[Demo1-3]]</f>
        <v>0</v>
      </c>
    </row>
    <row r="194" spans="1:11" ht="16" x14ac:dyDescent="0.2">
      <c r="A194" s="66">
        <v>40337</v>
      </c>
      <c r="B194" s="52" t="s">
        <v>18</v>
      </c>
      <c r="C194" s="52" t="s">
        <v>26</v>
      </c>
      <c r="D194" s="52">
        <v>172.89299098579787</v>
      </c>
      <c r="E194" s="52">
        <v>3.66</v>
      </c>
      <c r="F194" s="52">
        <v>0</v>
      </c>
      <c r="G194" s="52">
        <v>0</v>
      </c>
      <c r="H194" s="78">
        <f t="shared" ref="H194:H221" si="3">IF(B194="RM",1,0)</f>
        <v>0</v>
      </c>
      <c r="I194" s="78">
        <f>Table44[[#This Row],[RM]]*Table44[[#This Row],[Average Retail Price]]</f>
        <v>0</v>
      </c>
      <c r="J194" s="78">
        <f>Table44[[#This Row],[RM]]*Table44[[#This Row],[Demo]]</f>
        <v>0</v>
      </c>
      <c r="K194" s="78">
        <f>Table44[[#This Row],[RM]]*Table44[[#This Row],[Demo1-3]]</f>
        <v>0</v>
      </c>
    </row>
    <row r="195" spans="1:11" ht="16" x14ac:dyDescent="0.2">
      <c r="A195" s="66">
        <v>40344</v>
      </c>
      <c r="B195" s="52" t="s">
        <v>18</v>
      </c>
      <c r="C195" s="52" t="s">
        <v>26</v>
      </c>
      <c r="D195" s="52">
        <v>270.36572840572046</v>
      </c>
      <c r="E195" s="52">
        <v>3.6233333330000002</v>
      </c>
      <c r="F195" s="52">
        <v>0</v>
      </c>
      <c r="G195" s="52">
        <v>0</v>
      </c>
      <c r="H195" s="78">
        <f t="shared" si="3"/>
        <v>0</v>
      </c>
      <c r="I195" s="78">
        <f>Table44[[#This Row],[RM]]*Table44[[#This Row],[Average Retail Price]]</f>
        <v>0</v>
      </c>
      <c r="J195" s="78">
        <f>Table44[[#This Row],[RM]]*Table44[[#This Row],[Demo]]</f>
        <v>0</v>
      </c>
      <c r="K195" s="78">
        <f>Table44[[#This Row],[RM]]*Table44[[#This Row],[Demo1-3]]</f>
        <v>0</v>
      </c>
    </row>
    <row r="196" spans="1:11" ht="16" x14ac:dyDescent="0.2">
      <c r="A196" s="66">
        <v>40351</v>
      </c>
      <c r="B196" s="52" t="s">
        <v>18</v>
      </c>
      <c r="C196" s="52" t="s">
        <v>26</v>
      </c>
      <c r="D196" s="52">
        <v>280.23676981467042</v>
      </c>
      <c r="E196" s="52">
        <v>3.96</v>
      </c>
      <c r="F196" s="52">
        <v>0</v>
      </c>
      <c r="G196" s="52">
        <v>0</v>
      </c>
      <c r="H196" s="78">
        <f t="shared" si="3"/>
        <v>0</v>
      </c>
      <c r="I196" s="78">
        <f>Table44[[#This Row],[RM]]*Table44[[#This Row],[Average Retail Price]]</f>
        <v>0</v>
      </c>
      <c r="J196" s="78">
        <f>Table44[[#This Row],[RM]]*Table44[[#This Row],[Demo]]</f>
        <v>0</v>
      </c>
      <c r="K196" s="78">
        <f>Table44[[#This Row],[RM]]*Table44[[#This Row],[Demo1-3]]</f>
        <v>0</v>
      </c>
    </row>
    <row r="197" spans="1:11" ht="16" x14ac:dyDescent="0.2">
      <c r="A197" s="66">
        <v>40358</v>
      </c>
      <c r="B197" s="52" t="s">
        <v>18</v>
      </c>
      <c r="C197" s="52" t="s">
        <v>26</v>
      </c>
      <c r="D197" s="52">
        <v>350.55099080856598</v>
      </c>
      <c r="E197" s="52">
        <v>3.629</v>
      </c>
      <c r="F197" s="52">
        <v>1</v>
      </c>
      <c r="G197" s="52">
        <v>0</v>
      </c>
      <c r="H197" s="78">
        <f t="shared" si="3"/>
        <v>0</v>
      </c>
      <c r="I197" s="78">
        <f>Table44[[#This Row],[RM]]*Table44[[#This Row],[Average Retail Price]]</f>
        <v>0</v>
      </c>
      <c r="J197" s="78">
        <f>Table44[[#This Row],[RM]]*Table44[[#This Row],[Demo]]</f>
        <v>0</v>
      </c>
      <c r="K197" s="78">
        <f>Table44[[#This Row],[RM]]*Table44[[#This Row],[Demo1-3]]</f>
        <v>0</v>
      </c>
    </row>
    <row r="198" spans="1:11" ht="16" x14ac:dyDescent="0.2">
      <c r="A198" s="66">
        <v>40365</v>
      </c>
      <c r="B198" s="52" t="s">
        <v>18</v>
      </c>
      <c r="C198" s="52" t="s">
        <v>26</v>
      </c>
      <c r="D198" s="52">
        <v>351.30307609863956</v>
      </c>
      <c r="E198" s="52">
        <v>3.0049999999999999</v>
      </c>
      <c r="F198" s="52">
        <v>0</v>
      </c>
      <c r="G198" s="52">
        <v>1</v>
      </c>
      <c r="H198" s="78">
        <f t="shared" si="3"/>
        <v>0</v>
      </c>
      <c r="I198" s="78">
        <f>Table44[[#This Row],[RM]]*Table44[[#This Row],[Average Retail Price]]</f>
        <v>0</v>
      </c>
      <c r="J198" s="78">
        <f>Table44[[#This Row],[RM]]*Table44[[#This Row],[Demo]]</f>
        <v>0</v>
      </c>
      <c r="K198" s="78">
        <f>Table44[[#This Row],[RM]]*Table44[[#This Row],[Demo1-3]]</f>
        <v>0</v>
      </c>
    </row>
    <row r="199" spans="1:11" ht="16" x14ac:dyDescent="0.2">
      <c r="A199" s="66">
        <v>40372</v>
      </c>
      <c r="B199" s="52" t="s">
        <v>18</v>
      </c>
      <c r="C199" s="52" t="s">
        <v>26</v>
      </c>
      <c r="D199" s="52">
        <v>313.2871856579099</v>
      </c>
      <c r="E199" s="52">
        <v>3.1419999999999999</v>
      </c>
      <c r="F199" s="52">
        <v>0</v>
      </c>
      <c r="G199" s="52">
        <v>1</v>
      </c>
      <c r="H199" s="78">
        <f t="shared" si="3"/>
        <v>0</v>
      </c>
      <c r="I199" s="78">
        <f>Table44[[#This Row],[RM]]*Table44[[#This Row],[Average Retail Price]]</f>
        <v>0</v>
      </c>
      <c r="J199" s="78">
        <f>Table44[[#This Row],[RM]]*Table44[[#This Row],[Demo]]</f>
        <v>0</v>
      </c>
      <c r="K199" s="78">
        <f>Table44[[#This Row],[RM]]*Table44[[#This Row],[Demo1-3]]</f>
        <v>0</v>
      </c>
    </row>
    <row r="200" spans="1:11" ht="16" x14ac:dyDescent="0.2">
      <c r="A200" s="66">
        <v>40302</v>
      </c>
      <c r="B200" s="52" t="s">
        <v>18</v>
      </c>
      <c r="C200" s="52" t="s">
        <v>27</v>
      </c>
      <c r="D200" s="52">
        <v>206.85485160026474</v>
      </c>
      <c r="E200" s="52">
        <v>4.7328571430000004</v>
      </c>
      <c r="F200" s="52">
        <v>0</v>
      </c>
      <c r="G200" s="52">
        <v>0</v>
      </c>
      <c r="H200" s="78">
        <f t="shared" si="3"/>
        <v>0</v>
      </c>
      <c r="I200" s="78">
        <f>Table44[[#This Row],[RM]]*Table44[[#This Row],[Average Retail Price]]</f>
        <v>0</v>
      </c>
      <c r="J200" s="78">
        <f>Table44[[#This Row],[RM]]*Table44[[#This Row],[Demo]]</f>
        <v>0</v>
      </c>
      <c r="K200" s="78">
        <f>Table44[[#This Row],[RM]]*Table44[[#This Row],[Demo1-3]]</f>
        <v>0</v>
      </c>
    </row>
    <row r="201" spans="1:11" ht="16" x14ac:dyDescent="0.2">
      <c r="A201" s="66">
        <v>40309</v>
      </c>
      <c r="B201" s="52" t="s">
        <v>18</v>
      </c>
      <c r="C201" s="52" t="s">
        <v>27</v>
      </c>
      <c r="D201" s="52">
        <v>142.74466259605006</v>
      </c>
      <c r="E201" s="52">
        <v>4.1614285710000001</v>
      </c>
      <c r="F201" s="52">
        <v>0</v>
      </c>
      <c r="G201" s="52">
        <v>0</v>
      </c>
      <c r="H201" s="78">
        <f t="shared" si="3"/>
        <v>0</v>
      </c>
      <c r="I201" s="78">
        <f>Table44[[#This Row],[RM]]*Table44[[#This Row],[Average Retail Price]]</f>
        <v>0</v>
      </c>
      <c r="J201" s="78">
        <f>Table44[[#This Row],[RM]]*Table44[[#This Row],[Demo]]</f>
        <v>0</v>
      </c>
      <c r="K201" s="78">
        <f>Table44[[#This Row],[RM]]*Table44[[#This Row],[Demo1-3]]</f>
        <v>0</v>
      </c>
    </row>
    <row r="202" spans="1:11" ht="16" x14ac:dyDescent="0.2">
      <c r="A202" s="66">
        <v>40316</v>
      </c>
      <c r="B202" s="52" t="s">
        <v>18</v>
      </c>
      <c r="C202" s="52" t="s">
        <v>27</v>
      </c>
      <c r="D202" s="52">
        <v>227.90986270015858</v>
      </c>
      <c r="E202" s="52">
        <v>3.8814285709999998</v>
      </c>
      <c r="F202" s="52">
        <v>0</v>
      </c>
      <c r="G202" s="52">
        <v>0</v>
      </c>
      <c r="H202" s="78">
        <f t="shared" si="3"/>
        <v>0</v>
      </c>
      <c r="I202" s="78">
        <f>Table44[[#This Row],[RM]]*Table44[[#This Row],[Average Retail Price]]</f>
        <v>0</v>
      </c>
      <c r="J202" s="78">
        <f>Table44[[#This Row],[RM]]*Table44[[#This Row],[Demo]]</f>
        <v>0</v>
      </c>
      <c r="K202" s="78">
        <f>Table44[[#This Row],[RM]]*Table44[[#This Row],[Demo1-3]]</f>
        <v>0</v>
      </c>
    </row>
    <row r="203" spans="1:11" ht="16" x14ac:dyDescent="0.2">
      <c r="A203" s="66">
        <v>40323</v>
      </c>
      <c r="B203" s="52" t="s">
        <v>18</v>
      </c>
      <c r="C203" s="52" t="s">
        <v>27</v>
      </c>
      <c r="D203" s="52">
        <v>223.9126389906113</v>
      </c>
      <c r="E203" s="52">
        <v>4.1449999999999996</v>
      </c>
      <c r="F203" s="52">
        <v>0</v>
      </c>
      <c r="G203" s="52">
        <v>0</v>
      </c>
      <c r="H203" s="78">
        <f t="shared" si="3"/>
        <v>0</v>
      </c>
      <c r="I203" s="78">
        <f>Table44[[#This Row],[RM]]*Table44[[#This Row],[Average Retail Price]]</f>
        <v>0</v>
      </c>
      <c r="J203" s="78">
        <f>Table44[[#This Row],[RM]]*Table44[[#This Row],[Demo]]</f>
        <v>0</v>
      </c>
      <c r="K203" s="78">
        <f>Table44[[#This Row],[RM]]*Table44[[#This Row],[Demo1-3]]</f>
        <v>0</v>
      </c>
    </row>
    <row r="204" spans="1:11" ht="16" x14ac:dyDescent="0.2">
      <c r="A204" s="66">
        <v>40330</v>
      </c>
      <c r="B204" s="52" t="s">
        <v>18</v>
      </c>
      <c r="C204" s="52" t="s">
        <v>27</v>
      </c>
      <c r="D204" s="52">
        <v>220.86505026355866</v>
      </c>
      <c r="E204" s="52">
        <v>3.8814285709999998</v>
      </c>
      <c r="F204" s="52">
        <v>0</v>
      </c>
      <c r="G204" s="52">
        <v>0</v>
      </c>
      <c r="H204" s="78">
        <f t="shared" si="3"/>
        <v>0</v>
      </c>
      <c r="I204" s="78">
        <f>Table44[[#This Row],[RM]]*Table44[[#This Row],[Average Retail Price]]</f>
        <v>0</v>
      </c>
      <c r="J204" s="78">
        <f>Table44[[#This Row],[RM]]*Table44[[#This Row],[Demo]]</f>
        <v>0</v>
      </c>
      <c r="K204" s="78">
        <f>Table44[[#This Row],[RM]]*Table44[[#This Row],[Demo1-3]]</f>
        <v>0</v>
      </c>
    </row>
    <row r="205" spans="1:11" ht="16" x14ac:dyDescent="0.2">
      <c r="A205" s="66">
        <v>40337</v>
      </c>
      <c r="B205" s="52" t="s">
        <v>18</v>
      </c>
      <c r="C205" s="52" t="s">
        <v>27</v>
      </c>
      <c r="D205" s="52">
        <v>229.21950133471654</v>
      </c>
      <c r="E205" s="52">
        <v>4.1900000000000004</v>
      </c>
      <c r="F205" s="52">
        <v>0</v>
      </c>
      <c r="G205" s="52">
        <v>0</v>
      </c>
      <c r="H205" s="78">
        <f t="shared" si="3"/>
        <v>0</v>
      </c>
      <c r="I205" s="78">
        <f>Table44[[#This Row],[RM]]*Table44[[#This Row],[Average Retail Price]]</f>
        <v>0</v>
      </c>
      <c r="J205" s="78">
        <f>Table44[[#This Row],[RM]]*Table44[[#This Row],[Demo]]</f>
        <v>0</v>
      </c>
      <c r="K205" s="78">
        <f>Table44[[#This Row],[RM]]*Table44[[#This Row],[Demo1-3]]</f>
        <v>0</v>
      </c>
    </row>
    <row r="206" spans="1:11" ht="16" x14ac:dyDescent="0.2">
      <c r="A206" s="66">
        <v>40344</v>
      </c>
      <c r="B206" s="52" t="s">
        <v>18</v>
      </c>
      <c r="C206" s="52" t="s">
        <v>27</v>
      </c>
      <c r="D206" s="52">
        <v>224.88853710671569</v>
      </c>
      <c r="E206" s="52">
        <v>4.1614285710000001</v>
      </c>
      <c r="F206" s="52">
        <v>0</v>
      </c>
      <c r="G206" s="52">
        <v>0</v>
      </c>
      <c r="H206" s="78">
        <f t="shared" si="3"/>
        <v>0</v>
      </c>
      <c r="I206" s="78">
        <f>Table44[[#This Row],[RM]]*Table44[[#This Row],[Average Retail Price]]</f>
        <v>0</v>
      </c>
      <c r="J206" s="78">
        <f>Table44[[#This Row],[RM]]*Table44[[#This Row],[Demo]]</f>
        <v>0</v>
      </c>
      <c r="K206" s="78">
        <f>Table44[[#This Row],[RM]]*Table44[[#This Row],[Demo1-3]]</f>
        <v>0</v>
      </c>
    </row>
    <row r="207" spans="1:11" ht="16" x14ac:dyDescent="0.2">
      <c r="A207" s="66">
        <v>40351</v>
      </c>
      <c r="B207" s="52" t="s">
        <v>18</v>
      </c>
      <c r="C207" s="52" t="s">
        <v>27</v>
      </c>
      <c r="D207" s="52">
        <v>241.56974188162042</v>
      </c>
      <c r="E207" s="52">
        <v>4.1614285710000001</v>
      </c>
      <c r="F207" s="52">
        <v>0</v>
      </c>
      <c r="G207" s="52">
        <v>0</v>
      </c>
      <c r="H207" s="78">
        <f t="shared" si="3"/>
        <v>0</v>
      </c>
      <c r="I207" s="78">
        <f>Table44[[#This Row],[RM]]*Table44[[#This Row],[Average Retail Price]]</f>
        <v>0</v>
      </c>
      <c r="J207" s="78">
        <f>Table44[[#This Row],[RM]]*Table44[[#This Row],[Demo]]</f>
        <v>0</v>
      </c>
      <c r="K207" s="78">
        <f>Table44[[#This Row],[RM]]*Table44[[#This Row],[Demo1-3]]</f>
        <v>0</v>
      </c>
    </row>
    <row r="208" spans="1:11" ht="16" x14ac:dyDescent="0.2">
      <c r="A208" s="66">
        <v>40358</v>
      </c>
      <c r="B208" s="52" t="s">
        <v>18</v>
      </c>
      <c r="C208" s="52" t="s">
        <v>27</v>
      </c>
      <c r="D208" s="52">
        <v>230.10048123327263</v>
      </c>
      <c r="E208" s="52">
        <v>4.1614285710000001</v>
      </c>
      <c r="F208" s="52">
        <v>0</v>
      </c>
      <c r="G208" s="52">
        <v>0</v>
      </c>
      <c r="H208" s="78">
        <f t="shared" si="3"/>
        <v>0</v>
      </c>
      <c r="I208" s="78">
        <f>Table44[[#This Row],[RM]]*Table44[[#This Row],[Average Retail Price]]</f>
        <v>0</v>
      </c>
      <c r="J208" s="78">
        <f>Table44[[#This Row],[RM]]*Table44[[#This Row],[Demo]]</f>
        <v>0</v>
      </c>
      <c r="K208" s="78">
        <f>Table44[[#This Row],[RM]]*Table44[[#This Row],[Demo1-3]]</f>
        <v>0</v>
      </c>
    </row>
    <row r="209" spans="1:11" ht="16" x14ac:dyDescent="0.2">
      <c r="A209" s="66">
        <v>40365</v>
      </c>
      <c r="B209" s="52" t="s">
        <v>18</v>
      </c>
      <c r="C209" s="52" t="s">
        <v>27</v>
      </c>
      <c r="D209" s="52">
        <v>308.24658556892086</v>
      </c>
      <c r="E209" s="52">
        <v>3.7450000000000001</v>
      </c>
      <c r="F209" s="52">
        <v>0</v>
      </c>
      <c r="G209" s="52">
        <v>0</v>
      </c>
      <c r="H209" s="78">
        <f t="shared" si="3"/>
        <v>0</v>
      </c>
      <c r="I209" s="78">
        <f>Table44[[#This Row],[RM]]*Table44[[#This Row],[Average Retail Price]]</f>
        <v>0</v>
      </c>
      <c r="J209" s="78">
        <f>Table44[[#This Row],[RM]]*Table44[[#This Row],[Demo]]</f>
        <v>0</v>
      </c>
      <c r="K209" s="78">
        <f>Table44[[#This Row],[RM]]*Table44[[#This Row],[Demo1-3]]</f>
        <v>0</v>
      </c>
    </row>
    <row r="210" spans="1:11" ht="16" x14ac:dyDescent="0.2">
      <c r="A210" s="66">
        <v>40372</v>
      </c>
      <c r="B210" s="52" t="s">
        <v>18</v>
      </c>
      <c r="C210" s="52" t="s">
        <v>27</v>
      </c>
      <c r="D210" s="52">
        <v>326.65294605776489</v>
      </c>
      <c r="E210" s="52">
        <v>3.7450000000000001</v>
      </c>
      <c r="F210" s="52">
        <v>0</v>
      </c>
      <c r="G210" s="52">
        <v>0</v>
      </c>
      <c r="H210" s="78">
        <f t="shared" si="3"/>
        <v>0</v>
      </c>
      <c r="I210" s="78">
        <f>Table44[[#This Row],[RM]]*Table44[[#This Row],[Average Retail Price]]</f>
        <v>0</v>
      </c>
      <c r="J210" s="78">
        <f>Table44[[#This Row],[RM]]*Table44[[#This Row],[Demo]]</f>
        <v>0</v>
      </c>
      <c r="K210" s="78">
        <f>Table44[[#This Row],[RM]]*Table44[[#This Row],[Demo1-3]]</f>
        <v>0</v>
      </c>
    </row>
    <row r="211" spans="1:11" ht="16" x14ac:dyDescent="0.2">
      <c r="A211" s="66">
        <v>40302</v>
      </c>
      <c r="B211" s="52" t="s">
        <v>18</v>
      </c>
      <c r="C211" s="52" t="s">
        <v>28</v>
      </c>
      <c r="D211" s="52">
        <v>120.51899294525484</v>
      </c>
      <c r="E211" s="52">
        <v>4.1614285710000001</v>
      </c>
      <c r="F211" s="52">
        <v>0</v>
      </c>
      <c r="G211" s="52">
        <v>0</v>
      </c>
      <c r="H211" s="78">
        <f t="shared" si="3"/>
        <v>0</v>
      </c>
      <c r="I211" s="78">
        <f>Table44[[#This Row],[RM]]*Table44[[#This Row],[Average Retail Price]]</f>
        <v>0</v>
      </c>
      <c r="J211" s="78">
        <f>Table44[[#This Row],[RM]]*Table44[[#This Row],[Demo]]</f>
        <v>0</v>
      </c>
      <c r="K211" s="78">
        <f>Table44[[#This Row],[RM]]*Table44[[#This Row],[Demo1-3]]</f>
        <v>0</v>
      </c>
    </row>
    <row r="212" spans="1:11" ht="16" x14ac:dyDescent="0.2">
      <c r="A212" s="66">
        <v>40309</v>
      </c>
      <c r="B212" s="52" t="s">
        <v>18</v>
      </c>
      <c r="C212" s="52" t="s">
        <v>28</v>
      </c>
      <c r="D212" s="52">
        <v>199.31599103370235</v>
      </c>
      <c r="E212" s="52">
        <v>4.128571429</v>
      </c>
      <c r="F212" s="52">
        <v>0</v>
      </c>
      <c r="G212" s="52">
        <v>0</v>
      </c>
      <c r="H212" s="78">
        <f t="shared" si="3"/>
        <v>0</v>
      </c>
      <c r="I212" s="78">
        <f>Table44[[#This Row],[RM]]*Table44[[#This Row],[Average Retail Price]]</f>
        <v>0</v>
      </c>
      <c r="J212" s="78">
        <f>Table44[[#This Row],[RM]]*Table44[[#This Row],[Demo]]</f>
        <v>0</v>
      </c>
      <c r="K212" s="78">
        <f>Table44[[#This Row],[RM]]*Table44[[#This Row],[Demo1-3]]</f>
        <v>0</v>
      </c>
    </row>
    <row r="213" spans="1:11" ht="16" x14ac:dyDescent="0.2">
      <c r="A213" s="66">
        <v>40316</v>
      </c>
      <c r="B213" s="52" t="s">
        <v>18</v>
      </c>
      <c r="C213" s="52" t="s">
        <v>28</v>
      </c>
      <c r="D213" s="52">
        <v>265.2078074172141</v>
      </c>
      <c r="E213" s="52">
        <v>3.8814285709999998</v>
      </c>
      <c r="F213" s="52">
        <v>0</v>
      </c>
      <c r="G213" s="52">
        <v>0</v>
      </c>
      <c r="H213" s="78">
        <f t="shared" si="3"/>
        <v>0</v>
      </c>
      <c r="I213" s="78">
        <f>Table44[[#This Row],[RM]]*Table44[[#This Row],[Average Retail Price]]</f>
        <v>0</v>
      </c>
      <c r="J213" s="78">
        <f>Table44[[#This Row],[RM]]*Table44[[#This Row],[Demo]]</f>
        <v>0</v>
      </c>
      <c r="K213" s="78">
        <f>Table44[[#This Row],[RM]]*Table44[[#This Row],[Demo1-3]]</f>
        <v>0</v>
      </c>
    </row>
    <row r="214" spans="1:11" ht="16" x14ac:dyDescent="0.2">
      <c r="A214" s="66">
        <v>40323</v>
      </c>
      <c r="B214" s="52" t="s">
        <v>18</v>
      </c>
      <c r="C214" s="52" t="s">
        <v>28</v>
      </c>
      <c r="D214" s="52">
        <v>292.62008799438132</v>
      </c>
      <c r="E214" s="52">
        <v>3.8814285709999998</v>
      </c>
      <c r="F214" s="52">
        <v>0</v>
      </c>
      <c r="G214" s="52">
        <v>0</v>
      </c>
      <c r="H214" s="78">
        <f t="shared" si="3"/>
        <v>0</v>
      </c>
      <c r="I214" s="78">
        <f>Table44[[#This Row],[RM]]*Table44[[#This Row],[Average Retail Price]]</f>
        <v>0</v>
      </c>
      <c r="J214" s="78">
        <f>Table44[[#This Row],[RM]]*Table44[[#This Row],[Demo]]</f>
        <v>0</v>
      </c>
      <c r="K214" s="78">
        <f>Table44[[#This Row],[RM]]*Table44[[#This Row],[Demo1-3]]</f>
        <v>0</v>
      </c>
    </row>
    <row r="215" spans="1:11" ht="16" x14ac:dyDescent="0.2">
      <c r="A215" s="66">
        <v>40330</v>
      </c>
      <c r="B215" s="52" t="s">
        <v>18</v>
      </c>
      <c r="C215" s="52" t="s">
        <v>28</v>
      </c>
      <c r="D215" s="52">
        <v>296.42927521325447</v>
      </c>
      <c r="E215" s="52">
        <v>3.8814285709999998</v>
      </c>
      <c r="F215" s="52">
        <v>0</v>
      </c>
      <c r="G215" s="52">
        <v>0</v>
      </c>
      <c r="H215" s="78">
        <f t="shared" si="3"/>
        <v>0</v>
      </c>
      <c r="I215" s="78">
        <f>Table44[[#This Row],[RM]]*Table44[[#This Row],[Average Retail Price]]</f>
        <v>0</v>
      </c>
      <c r="J215" s="78">
        <f>Table44[[#This Row],[RM]]*Table44[[#This Row],[Demo]]</f>
        <v>0</v>
      </c>
      <c r="K215" s="78">
        <f>Table44[[#This Row],[RM]]*Table44[[#This Row],[Demo1-3]]</f>
        <v>0</v>
      </c>
    </row>
    <row r="216" spans="1:11" ht="16" x14ac:dyDescent="0.2">
      <c r="A216" s="66">
        <v>40337</v>
      </c>
      <c r="B216" s="52" t="s">
        <v>18</v>
      </c>
      <c r="C216" s="52" t="s">
        <v>28</v>
      </c>
      <c r="D216" s="52">
        <v>349.29649762786892</v>
      </c>
      <c r="E216" s="52">
        <v>4.125714286</v>
      </c>
      <c r="F216" s="52">
        <v>1</v>
      </c>
      <c r="G216" s="52">
        <v>0</v>
      </c>
      <c r="H216" s="78">
        <f t="shared" si="3"/>
        <v>0</v>
      </c>
      <c r="I216" s="78">
        <f>Table44[[#This Row],[RM]]*Table44[[#This Row],[Average Retail Price]]</f>
        <v>0</v>
      </c>
      <c r="J216" s="78">
        <f>Table44[[#This Row],[RM]]*Table44[[#This Row],[Demo]]</f>
        <v>0</v>
      </c>
      <c r="K216" s="78">
        <f>Table44[[#This Row],[RM]]*Table44[[#This Row],[Demo1-3]]</f>
        <v>0</v>
      </c>
    </row>
    <row r="217" spans="1:11" ht="16" x14ac:dyDescent="0.2">
      <c r="A217" s="66">
        <v>40344</v>
      </c>
      <c r="B217" s="52" t="s">
        <v>18</v>
      </c>
      <c r="C217" s="52" t="s">
        <v>28</v>
      </c>
      <c r="D217" s="52">
        <v>284.12361474754738</v>
      </c>
      <c r="E217" s="52">
        <v>4.1614285710000001</v>
      </c>
      <c r="F217" s="52">
        <v>0</v>
      </c>
      <c r="G217" s="52">
        <v>1</v>
      </c>
      <c r="H217" s="78">
        <f t="shared" si="3"/>
        <v>0</v>
      </c>
      <c r="I217" s="78">
        <f>Table44[[#This Row],[RM]]*Table44[[#This Row],[Average Retail Price]]</f>
        <v>0</v>
      </c>
      <c r="J217" s="78">
        <f>Table44[[#This Row],[RM]]*Table44[[#This Row],[Demo]]</f>
        <v>0</v>
      </c>
      <c r="K217" s="78">
        <f>Table44[[#This Row],[RM]]*Table44[[#This Row],[Demo1-3]]</f>
        <v>0</v>
      </c>
    </row>
    <row r="218" spans="1:11" ht="16" x14ac:dyDescent="0.2">
      <c r="A218" s="66">
        <v>40351</v>
      </c>
      <c r="B218" s="52" t="s">
        <v>18</v>
      </c>
      <c r="C218" s="52" t="s">
        <v>28</v>
      </c>
      <c r="D218" s="52">
        <v>302.02682443031557</v>
      </c>
      <c r="E218" s="52">
        <v>4.1614285710000001</v>
      </c>
      <c r="F218" s="52">
        <v>0</v>
      </c>
      <c r="G218" s="52">
        <v>1</v>
      </c>
      <c r="H218" s="78">
        <f t="shared" si="3"/>
        <v>0</v>
      </c>
      <c r="I218" s="78">
        <f>Table44[[#This Row],[RM]]*Table44[[#This Row],[Average Retail Price]]</f>
        <v>0</v>
      </c>
      <c r="J218" s="78">
        <f>Table44[[#This Row],[RM]]*Table44[[#This Row],[Demo]]</f>
        <v>0</v>
      </c>
      <c r="K218" s="78">
        <f>Table44[[#This Row],[RM]]*Table44[[#This Row],[Demo1-3]]</f>
        <v>0</v>
      </c>
    </row>
    <row r="219" spans="1:11" ht="16" x14ac:dyDescent="0.2">
      <c r="A219" s="66">
        <v>40358</v>
      </c>
      <c r="B219" s="52" t="s">
        <v>18</v>
      </c>
      <c r="C219" s="52" t="s">
        <v>28</v>
      </c>
      <c r="D219" s="52">
        <v>262.65703595214245</v>
      </c>
      <c r="E219" s="52">
        <v>4.1614285710000001</v>
      </c>
      <c r="F219" s="52">
        <v>0</v>
      </c>
      <c r="G219" s="52">
        <v>1</v>
      </c>
      <c r="H219" s="78">
        <f t="shared" si="3"/>
        <v>0</v>
      </c>
      <c r="I219" s="78">
        <f>Table44[[#This Row],[RM]]*Table44[[#This Row],[Average Retail Price]]</f>
        <v>0</v>
      </c>
      <c r="J219" s="78">
        <f>Table44[[#This Row],[RM]]*Table44[[#This Row],[Demo]]</f>
        <v>0</v>
      </c>
      <c r="K219" s="78">
        <f>Table44[[#This Row],[RM]]*Table44[[#This Row],[Demo1-3]]</f>
        <v>0</v>
      </c>
    </row>
    <row r="220" spans="1:11" ht="16" x14ac:dyDescent="0.2">
      <c r="A220" s="66">
        <v>40365</v>
      </c>
      <c r="B220" s="52" t="s">
        <v>18</v>
      </c>
      <c r="C220" s="52" t="s">
        <v>28</v>
      </c>
      <c r="D220" s="52">
        <v>377.139476472588</v>
      </c>
      <c r="E220" s="52">
        <v>3.826666667</v>
      </c>
      <c r="F220" s="52">
        <v>0</v>
      </c>
      <c r="G220" s="52">
        <v>0</v>
      </c>
      <c r="H220" s="78">
        <f t="shared" si="3"/>
        <v>0</v>
      </c>
      <c r="I220" s="78">
        <f>Table44[[#This Row],[RM]]*Table44[[#This Row],[Average Retail Price]]</f>
        <v>0</v>
      </c>
      <c r="J220" s="78">
        <f>Table44[[#This Row],[RM]]*Table44[[#This Row],[Demo]]</f>
        <v>0</v>
      </c>
      <c r="K220" s="78">
        <f>Table44[[#This Row],[RM]]*Table44[[#This Row],[Demo1-3]]</f>
        <v>0</v>
      </c>
    </row>
    <row r="221" spans="1:11" ht="16" x14ac:dyDescent="0.2">
      <c r="A221" s="66">
        <v>40372</v>
      </c>
      <c r="B221" s="52" t="s">
        <v>18</v>
      </c>
      <c r="C221" s="52" t="s">
        <v>28</v>
      </c>
      <c r="D221" s="52">
        <v>327.86669151320319</v>
      </c>
      <c r="E221" s="52">
        <v>3.5185714290000001</v>
      </c>
      <c r="F221" s="52">
        <v>0</v>
      </c>
      <c r="G221" s="52">
        <v>0</v>
      </c>
      <c r="H221" s="78">
        <f t="shared" si="3"/>
        <v>0</v>
      </c>
      <c r="I221" s="78">
        <f>Table44[[#This Row],[RM]]*Table44[[#This Row],[Average Retail Price]]</f>
        <v>0</v>
      </c>
      <c r="J221" s="78">
        <f>Table44[[#This Row],[RM]]*Table44[[#This Row],[Demo]]</f>
        <v>0</v>
      </c>
      <c r="K221" s="78">
        <f>Table44[[#This Row],[RM]]*Table44[[#This Row],[Demo1-3]]</f>
        <v>0</v>
      </c>
    </row>
  </sheetData>
  <mergeCells count="4">
    <mergeCell ref="M2:T2"/>
    <mergeCell ref="M13:T13"/>
    <mergeCell ref="M25:T25"/>
    <mergeCell ref="M38:T38"/>
  </mergeCells>
  <phoneticPr fontId="15" type="noConversion"/>
  <pageMargins left="0.7" right="0.7" top="0.75" bottom="0.75" header="0.3" footer="0.3"/>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B8BE-3F64-5D40-A862-73615B7BEF76}">
  <sheetPr>
    <tabColor rgb="FF007800"/>
  </sheetPr>
  <dimension ref="A1:T83"/>
  <sheetViews>
    <sheetView tabSelected="1" workbookViewId="0">
      <selection activeCell="Q40" sqref="Q40"/>
    </sheetView>
  </sheetViews>
  <sheetFormatPr baseColWidth="10" defaultRowHeight="15" x14ac:dyDescent="0.2"/>
  <cols>
    <col min="1" max="1" width="10.83203125" style="151"/>
    <col min="2" max="2" width="9.1640625" style="151" customWidth="1"/>
    <col min="3" max="3" width="10.83203125" style="151"/>
    <col min="4" max="4" width="20.1640625" style="151" customWidth="1"/>
    <col min="5" max="5" width="10.83203125" style="151"/>
    <col min="6" max="6" width="11.1640625" style="151" customWidth="1"/>
    <col min="7" max="7" width="13" style="151" customWidth="1"/>
    <col min="8" max="8" width="31.6640625" style="151" customWidth="1"/>
    <col min="9" max="9" width="15.33203125" style="151" customWidth="1"/>
    <col min="10" max="10" width="13.33203125" style="151" customWidth="1"/>
    <col min="11" max="11" width="17.83203125" style="151" customWidth="1"/>
    <col min="12" max="13" width="10.83203125" style="151"/>
    <col min="14" max="14" width="18" style="151" bestFit="1" customWidth="1"/>
    <col min="15" max="15" width="13.33203125" style="151" customWidth="1"/>
    <col min="16" max="16" width="16.83203125" style="151" bestFit="1" customWidth="1"/>
    <col min="17" max="19" width="10.83203125" style="151"/>
    <col min="20" max="20" width="14.1640625" style="151" bestFit="1" customWidth="1"/>
    <col min="21" max="16384" width="10.83203125" style="151"/>
  </cols>
  <sheetData>
    <row r="1" spans="1:20" x14ac:dyDescent="0.2">
      <c r="A1" s="150" t="s">
        <v>415</v>
      </c>
      <c r="B1" s="150"/>
      <c r="C1" s="150"/>
      <c r="D1" s="150"/>
      <c r="E1" s="150"/>
      <c r="F1" s="150"/>
      <c r="G1" s="150"/>
      <c r="H1" s="150"/>
      <c r="I1" s="150"/>
      <c r="J1" s="150"/>
      <c r="K1" s="150"/>
    </row>
    <row r="2" spans="1:20" ht="19" x14ac:dyDescent="0.2">
      <c r="I2" s="152" t="s">
        <v>417</v>
      </c>
      <c r="J2" s="152">
        <v>0.3</v>
      </c>
      <c r="K2" s="152">
        <v>0.5</v>
      </c>
      <c r="N2" s="142" t="s">
        <v>59</v>
      </c>
      <c r="O2" s="146" t="s">
        <v>78</v>
      </c>
      <c r="P2" s="147" t="s">
        <v>4</v>
      </c>
      <c r="Q2" s="146" t="s">
        <v>5</v>
      </c>
      <c r="R2" s="147" t="s">
        <v>6</v>
      </c>
      <c r="S2" s="146" t="s">
        <v>7</v>
      </c>
      <c r="T2" s="147" t="s">
        <v>362</v>
      </c>
    </row>
    <row r="3" spans="1:20" ht="16" x14ac:dyDescent="0.2">
      <c r="A3" s="143" t="s">
        <v>0</v>
      </c>
      <c r="B3" s="144" t="s">
        <v>1</v>
      </c>
      <c r="C3" s="144" t="s">
        <v>2</v>
      </c>
      <c r="D3" s="144" t="s">
        <v>4</v>
      </c>
      <c r="E3" s="144" t="s">
        <v>5</v>
      </c>
      <c r="F3" s="144" t="s">
        <v>6</v>
      </c>
      <c r="G3" s="144" t="s">
        <v>7</v>
      </c>
      <c r="H3" s="144" t="s">
        <v>418</v>
      </c>
      <c r="I3" s="151" t="s">
        <v>404</v>
      </c>
      <c r="J3" s="151" t="s">
        <v>405</v>
      </c>
      <c r="K3" s="151" t="s">
        <v>406</v>
      </c>
      <c r="L3" s="151" t="s">
        <v>407</v>
      </c>
      <c r="N3" s="145" t="s">
        <v>72</v>
      </c>
      <c r="O3" s="148">
        <v>376.74432485042075</v>
      </c>
      <c r="P3" s="149">
        <v>-34.364777001509609</v>
      </c>
      <c r="Q3" s="148">
        <v>124.58623018478522</v>
      </c>
      <c r="R3" s="141">
        <v>79.890891531566069</v>
      </c>
      <c r="S3" s="148">
        <v>223.52566016026705</v>
      </c>
      <c r="T3" s="149">
        <v>-43.495844870320859</v>
      </c>
    </row>
    <row r="4" spans="1:20" x14ac:dyDescent="0.2">
      <c r="A4" s="153">
        <v>40379</v>
      </c>
      <c r="B4" s="151" t="s">
        <v>7</v>
      </c>
      <c r="C4" s="151" t="s">
        <v>8</v>
      </c>
      <c r="D4" s="154">
        <v>3.556923077</v>
      </c>
      <c r="E4" s="151">
        <v>1</v>
      </c>
      <c r="F4" s="151">
        <v>0</v>
      </c>
      <c r="G4" s="151">
        <v>1</v>
      </c>
      <c r="H4" s="154">
        <v>3.556923077</v>
      </c>
      <c r="I4" s="120">
        <f>$O$3+SUMPRODUCT($P$3:$T$3,D4:H4)</f>
        <v>447.91197246998831</v>
      </c>
      <c r="J4" s="151">
        <f>D4*(1-$J$2)</f>
        <v>2.4898461538999999</v>
      </c>
      <c r="K4" s="151">
        <f>J4*$K$2</f>
        <v>1.2449230769499999</v>
      </c>
      <c r="L4" s="151">
        <f>I4*(J4-K4)</f>
        <v>557.61595097008149</v>
      </c>
    </row>
    <row r="5" spans="1:20" x14ac:dyDescent="0.2">
      <c r="A5" s="153">
        <v>40379</v>
      </c>
      <c r="B5" s="151" t="s">
        <v>7</v>
      </c>
      <c r="C5" s="151" t="s">
        <v>9</v>
      </c>
      <c r="D5" s="154">
        <v>3.8450000000000002</v>
      </c>
      <c r="E5" s="151">
        <v>1</v>
      </c>
      <c r="F5" s="151">
        <v>0</v>
      </c>
      <c r="G5" s="151">
        <v>1</v>
      </c>
      <c r="H5" s="154">
        <v>3.8450000000000002</v>
      </c>
      <c r="I5" s="120">
        <f t="shared" ref="I5:I68" si="0">$O$3+SUMPRODUCT($P$3:$T$3,D5:H5)</f>
        <v>425.48212409828488</v>
      </c>
      <c r="J5" s="151">
        <f t="shared" ref="J5:J68" si="1">D5*(1-$J$2)</f>
        <v>2.6915</v>
      </c>
      <c r="K5" s="151">
        <f t="shared" ref="K5:K68" si="2">J5*$K$2</f>
        <v>1.34575</v>
      </c>
      <c r="L5" s="151">
        <f t="shared" ref="L5:L68" si="3">I5*(J5-K5)</f>
        <v>572.59256850526685</v>
      </c>
    </row>
    <row r="6" spans="1:20" x14ac:dyDescent="0.2">
      <c r="A6" s="153">
        <v>40379</v>
      </c>
      <c r="B6" s="151" t="s">
        <v>7</v>
      </c>
      <c r="C6" s="151" t="s">
        <v>10</v>
      </c>
      <c r="D6" s="154">
        <v>4.6806666669999997</v>
      </c>
      <c r="E6" s="151">
        <v>1</v>
      </c>
      <c r="F6" s="151">
        <v>0</v>
      </c>
      <c r="G6" s="151">
        <v>1</v>
      </c>
      <c r="H6" s="154">
        <v>4.6806666669999997</v>
      </c>
      <c r="I6" s="120">
        <f t="shared" si="0"/>
        <v>360.41659772810499</v>
      </c>
      <c r="J6" s="151">
        <f t="shared" si="1"/>
        <v>3.2764666668999998</v>
      </c>
      <c r="K6" s="151">
        <f t="shared" si="2"/>
        <v>1.6382333334499999</v>
      </c>
      <c r="L6" s="151">
        <f t="shared" si="3"/>
        <v>590.44648432682106</v>
      </c>
      <c r="N6" s="151" t="s">
        <v>408</v>
      </c>
      <c r="O6" s="151" t="s">
        <v>409</v>
      </c>
    </row>
    <row r="7" spans="1:20" x14ac:dyDescent="0.2">
      <c r="A7" s="153">
        <v>40379</v>
      </c>
      <c r="B7" s="151" t="s">
        <v>7</v>
      </c>
      <c r="C7" s="151" t="s">
        <v>11</v>
      </c>
      <c r="D7" s="154">
        <v>4.5443749999999996</v>
      </c>
      <c r="E7" s="151">
        <v>1</v>
      </c>
      <c r="F7" s="151">
        <v>1</v>
      </c>
      <c r="G7" s="151">
        <v>1</v>
      </c>
      <c r="H7" s="154">
        <v>4.5443749999999996</v>
      </c>
      <c r="I7" s="120">
        <f t="shared" si="0"/>
        <v>450.91924320823955</v>
      </c>
      <c r="J7" s="151">
        <f t="shared" si="1"/>
        <v>3.1810624999999995</v>
      </c>
      <c r="K7" s="151">
        <f t="shared" si="2"/>
        <v>1.5905312499999997</v>
      </c>
      <c r="L7" s="151">
        <f t="shared" si="3"/>
        <v>717.20114754905512</v>
      </c>
      <c r="N7" s="153">
        <v>40379</v>
      </c>
      <c r="O7" s="151">
        <f>SUMIF($A$4:$A$83,N7,$L$4:$L$83)</f>
        <v>10972.677124235801</v>
      </c>
    </row>
    <row r="8" spans="1:20" x14ac:dyDescent="0.2">
      <c r="A8" s="153">
        <v>40379</v>
      </c>
      <c r="B8" s="151" t="s">
        <v>7</v>
      </c>
      <c r="C8" s="151" t="s">
        <v>12</v>
      </c>
      <c r="D8" s="154">
        <v>4.314666667</v>
      </c>
      <c r="E8" s="151">
        <v>1</v>
      </c>
      <c r="F8" s="151">
        <v>0</v>
      </c>
      <c r="G8" s="151">
        <v>1</v>
      </c>
      <c r="H8" s="154">
        <v>4.314666667</v>
      </c>
      <c r="I8" s="120">
        <f t="shared" si="0"/>
        <v>388.91358533319499</v>
      </c>
      <c r="J8" s="151">
        <f t="shared" si="1"/>
        <v>3.0202666669</v>
      </c>
      <c r="K8" s="151">
        <f t="shared" si="2"/>
        <v>1.51013333345</v>
      </c>
      <c r="L8" s="151">
        <f t="shared" si="3"/>
        <v>587.31136904320874</v>
      </c>
      <c r="N8" s="153">
        <v>40386</v>
      </c>
      <c r="O8" s="151">
        <f t="shared" ref="O8:O10" si="4">SUMIF($A$4:$A$83,N8,$L$4:$L$83)</f>
        <v>9401.0306575585346</v>
      </c>
    </row>
    <row r="9" spans="1:20" x14ac:dyDescent="0.2">
      <c r="A9" s="153">
        <v>40379</v>
      </c>
      <c r="B9" s="151" t="s">
        <v>7</v>
      </c>
      <c r="C9" s="151" t="s">
        <v>13</v>
      </c>
      <c r="D9" s="154">
        <v>3.8136363640000002</v>
      </c>
      <c r="E9" s="151">
        <v>1</v>
      </c>
      <c r="F9" s="151">
        <v>0</v>
      </c>
      <c r="G9" s="151">
        <v>1</v>
      </c>
      <c r="H9" s="154">
        <v>3.8136363640000002</v>
      </c>
      <c r="I9" s="120">
        <f t="shared" si="0"/>
        <v>427.92411630140657</v>
      </c>
      <c r="J9" s="151">
        <f t="shared" si="1"/>
        <v>2.6695454548000002</v>
      </c>
      <c r="K9" s="151">
        <f t="shared" si="2"/>
        <v>1.3347727274000001</v>
      </c>
      <c r="L9" s="151">
        <f t="shared" si="3"/>
        <v>571.18143983586333</v>
      </c>
      <c r="N9" s="153">
        <v>40393</v>
      </c>
      <c r="O9" s="151">
        <f t="shared" si="4"/>
        <v>9401.0306575585346</v>
      </c>
    </row>
    <row r="10" spans="1:20" x14ac:dyDescent="0.2">
      <c r="A10" s="153">
        <v>40379</v>
      </c>
      <c r="B10" s="151" t="s">
        <v>7</v>
      </c>
      <c r="C10" s="151" t="s">
        <v>14</v>
      </c>
      <c r="D10" s="154">
        <v>4.1479999999999997</v>
      </c>
      <c r="E10" s="151">
        <v>1</v>
      </c>
      <c r="F10" s="151">
        <v>0</v>
      </c>
      <c r="G10" s="151">
        <v>1</v>
      </c>
      <c r="H10" s="154">
        <v>4.1479999999999997</v>
      </c>
      <c r="I10" s="120">
        <f t="shared" si="0"/>
        <v>401.89035567112029</v>
      </c>
      <c r="J10" s="151">
        <f t="shared" si="1"/>
        <v>2.9035999999999995</v>
      </c>
      <c r="K10" s="151">
        <f t="shared" si="2"/>
        <v>1.4517999999999998</v>
      </c>
      <c r="L10" s="151">
        <f t="shared" si="3"/>
        <v>583.46441836333236</v>
      </c>
      <c r="N10" s="153">
        <v>40400</v>
      </c>
      <c r="O10" s="151">
        <f t="shared" si="4"/>
        <v>9401.0306575585346</v>
      </c>
    </row>
    <row r="11" spans="1:20" ht="19" x14ac:dyDescent="0.2">
      <c r="A11" s="153">
        <v>40379</v>
      </c>
      <c r="B11" s="151" t="s">
        <v>7</v>
      </c>
      <c r="C11" s="151" t="s">
        <v>15</v>
      </c>
      <c r="D11" s="154">
        <v>4.1381249999999996</v>
      </c>
      <c r="E11" s="151">
        <v>1</v>
      </c>
      <c r="F11" s="151">
        <v>0</v>
      </c>
      <c r="G11" s="151">
        <v>1</v>
      </c>
      <c r="H11" s="154">
        <v>4.1381249999999996</v>
      </c>
      <c r="I11" s="120">
        <f t="shared" si="0"/>
        <v>402.65922931210457</v>
      </c>
      <c r="J11" s="151">
        <f t="shared" si="1"/>
        <v>2.8966874999999996</v>
      </c>
      <c r="K11" s="151">
        <f t="shared" si="2"/>
        <v>1.4483437499999998</v>
      </c>
      <c r="L11" s="151">
        <f t="shared" si="3"/>
        <v>583.18897815400339</v>
      </c>
      <c r="N11" s="155" t="s">
        <v>410</v>
      </c>
      <c r="O11" s="155">
        <f>SUM(O7:O10)</f>
        <v>39175.769096911405</v>
      </c>
    </row>
    <row r="12" spans="1:20" x14ac:dyDescent="0.2">
      <c r="A12" s="153">
        <v>40379</v>
      </c>
      <c r="B12" s="151" t="s">
        <v>7</v>
      </c>
      <c r="C12" s="151" t="s">
        <v>16</v>
      </c>
      <c r="D12" s="154">
        <v>4.1381249999999996</v>
      </c>
      <c r="E12" s="151">
        <v>1</v>
      </c>
      <c r="F12" s="151">
        <v>0</v>
      </c>
      <c r="G12" s="151">
        <v>1</v>
      </c>
      <c r="H12" s="154">
        <v>4.1381249999999996</v>
      </c>
      <c r="I12" s="120">
        <f t="shared" si="0"/>
        <v>402.65922931210457</v>
      </c>
      <c r="J12" s="151">
        <f t="shared" si="1"/>
        <v>2.8966874999999996</v>
      </c>
      <c r="K12" s="151">
        <f t="shared" si="2"/>
        <v>1.4483437499999998</v>
      </c>
      <c r="L12" s="151">
        <f t="shared" si="3"/>
        <v>583.18897815400339</v>
      </c>
    </row>
    <row r="13" spans="1:20" x14ac:dyDescent="0.2">
      <c r="A13" s="153">
        <v>40379</v>
      </c>
      <c r="B13" s="151" t="s">
        <v>7</v>
      </c>
      <c r="C13" s="151" t="s">
        <v>17</v>
      </c>
      <c r="D13" s="154">
        <v>4.4866666669999997</v>
      </c>
      <c r="E13" s="151">
        <v>1</v>
      </c>
      <c r="F13" s="151">
        <v>1</v>
      </c>
      <c r="G13" s="151">
        <v>1</v>
      </c>
      <c r="H13" s="154">
        <v>4.4866666669999997</v>
      </c>
      <c r="I13" s="120">
        <f t="shared" si="0"/>
        <v>455.4124499028062</v>
      </c>
      <c r="J13" s="151">
        <f t="shared" si="1"/>
        <v>3.1406666668999996</v>
      </c>
      <c r="K13" s="151">
        <f t="shared" si="2"/>
        <v>1.5703333334499998</v>
      </c>
      <c r="L13" s="151">
        <f t="shared" si="3"/>
        <v>715.14935055050466</v>
      </c>
    </row>
    <row r="14" spans="1:20" x14ac:dyDescent="0.2">
      <c r="A14" s="153">
        <v>40379</v>
      </c>
      <c r="B14" s="151" t="s">
        <v>18</v>
      </c>
      <c r="C14" s="151" t="s">
        <v>19</v>
      </c>
      <c r="D14" s="154">
        <v>3.1469999999999998</v>
      </c>
      <c r="E14" s="151">
        <v>1</v>
      </c>
      <c r="F14" s="151">
        <v>0</v>
      </c>
      <c r="G14" s="151">
        <v>0</v>
      </c>
      <c r="H14" s="154">
        <v>0</v>
      </c>
      <c r="I14" s="120">
        <f t="shared" si="0"/>
        <v>393.18460181145525</v>
      </c>
      <c r="J14" s="151">
        <f t="shared" si="1"/>
        <v>2.2028999999999996</v>
      </c>
      <c r="K14" s="151">
        <f t="shared" si="2"/>
        <v>1.1014499999999998</v>
      </c>
      <c r="L14" s="151">
        <f t="shared" si="3"/>
        <v>433.07317966522731</v>
      </c>
      <c r="N14" s="151" t="s">
        <v>2</v>
      </c>
      <c r="O14" s="151" t="s">
        <v>409</v>
      </c>
    </row>
    <row r="15" spans="1:20" x14ac:dyDescent="0.2">
      <c r="A15" s="153">
        <v>40379</v>
      </c>
      <c r="B15" s="151" t="s">
        <v>18</v>
      </c>
      <c r="C15" s="151" t="s">
        <v>20</v>
      </c>
      <c r="D15" s="154">
        <v>3.7450000000000001</v>
      </c>
      <c r="E15" s="151">
        <v>1</v>
      </c>
      <c r="F15" s="151">
        <v>0</v>
      </c>
      <c r="G15" s="151">
        <v>0</v>
      </c>
      <c r="H15" s="154">
        <v>0</v>
      </c>
      <c r="I15" s="120">
        <f t="shared" si="0"/>
        <v>372.63446516455247</v>
      </c>
      <c r="J15" s="151">
        <f t="shared" si="1"/>
        <v>2.6214999999999997</v>
      </c>
      <c r="K15" s="151">
        <f t="shared" si="2"/>
        <v>1.3107499999999999</v>
      </c>
      <c r="L15" s="151">
        <f t="shared" si="3"/>
        <v>488.4306252144371</v>
      </c>
      <c r="N15" s="151" t="s">
        <v>8</v>
      </c>
      <c r="O15" s="151">
        <f>SUMIF($C$4:$C$83,N15,$L$4:$L$83)</f>
        <v>2063.5370283158622</v>
      </c>
    </row>
    <row r="16" spans="1:20" x14ac:dyDescent="0.2">
      <c r="A16" s="153">
        <v>40379</v>
      </c>
      <c r="B16" s="151" t="s">
        <v>18</v>
      </c>
      <c r="C16" s="151" t="s">
        <v>21</v>
      </c>
      <c r="D16" s="154">
        <v>3.1469999999999998</v>
      </c>
      <c r="E16" s="151">
        <v>1</v>
      </c>
      <c r="F16" s="151">
        <v>0</v>
      </c>
      <c r="G16" s="151">
        <v>0</v>
      </c>
      <c r="H16" s="154">
        <v>0</v>
      </c>
      <c r="I16" s="120">
        <f t="shared" si="0"/>
        <v>393.18460181145525</v>
      </c>
      <c r="J16" s="151">
        <f t="shared" si="1"/>
        <v>2.2028999999999996</v>
      </c>
      <c r="K16" s="151">
        <f t="shared" si="2"/>
        <v>1.1014499999999998</v>
      </c>
      <c r="L16" s="151">
        <f t="shared" si="3"/>
        <v>433.07317966522731</v>
      </c>
      <c r="N16" s="151" t="s">
        <v>9</v>
      </c>
      <c r="O16" s="151">
        <f>SUMIF($C$4:$C$83,N16,$L$4:$L$83)</f>
        <v>2109.9240180433585</v>
      </c>
    </row>
    <row r="17" spans="1:15" x14ac:dyDescent="0.2">
      <c r="A17" s="153">
        <v>40379</v>
      </c>
      <c r="B17" s="151" t="s">
        <v>18</v>
      </c>
      <c r="C17" s="151" t="s">
        <v>22</v>
      </c>
      <c r="D17" s="154">
        <v>3.78</v>
      </c>
      <c r="E17" s="151">
        <v>1</v>
      </c>
      <c r="F17" s="151">
        <v>0</v>
      </c>
      <c r="G17" s="151">
        <v>0</v>
      </c>
      <c r="H17" s="154">
        <v>0</v>
      </c>
      <c r="I17" s="120">
        <f t="shared" si="0"/>
        <v>371.43169796949962</v>
      </c>
      <c r="J17" s="151">
        <f t="shared" si="1"/>
        <v>2.6459999999999999</v>
      </c>
      <c r="K17" s="151">
        <f t="shared" si="2"/>
        <v>1.323</v>
      </c>
      <c r="L17" s="151">
        <f t="shared" si="3"/>
        <v>491.40413641364796</v>
      </c>
      <c r="N17" s="151" t="s">
        <v>19</v>
      </c>
      <c r="O17" s="151">
        <f>SUMIF($C$4:$C$83,N17,$L$4:$L$83)</f>
        <v>1584.6036763821446</v>
      </c>
    </row>
    <row r="18" spans="1:15" x14ac:dyDescent="0.2">
      <c r="A18" s="153">
        <v>40379</v>
      </c>
      <c r="B18" s="151" t="s">
        <v>18</v>
      </c>
      <c r="C18" s="151" t="s">
        <v>23</v>
      </c>
      <c r="D18" s="154">
        <v>4.1790000000000003</v>
      </c>
      <c r="E18" s="151">
        <v>1</v>
      </c>
      <c r="F18" s="151">
        <v>0</v>
      </c>
      <c r="G18" s="151">
        <v>0</v>
      </c>
      <c r="H18" s="154">
        <v>0</v>
      </c>
      <c r="I18" s="120">
        <f t="shared" si="0"/>
        <v>357.72015194589733</v>
      </c>
      <c r="J18" s="151">
        <f t="shared" si="1"/>
        <v>2.9253</v>
      </c>
      <c r="K18" s="151">
        <f t="shared" si="2"/>
        <v>1.46265</v>
      </c>
      <c r="L18" s="151">
        <f t="shared" si="3"/>
        <v>523.21938024366671</v>
      </c>
      <c r="N18" s="151" t="s">
        <v>10</v>
      </c>
      <c r="O18" s="151">
        <f>SUMIF($C$4:$C$83,N18,$L$4:$L$83)</f>
        <v>2142.121756412665</v>
      </c>
    </row>
    <row r="19" spans="1:15" x14ac:dyDescent="0.2">
      <c r="A19" s="153">
        <v>40379</v>
      </c>
      <c r="B19" s="151" t="s">
        <v>18</v>
      </c>
      <c r="C19" s="151" t="s">
        <v>24</v>
      </c>
      <c r="D19" s="154">
        <v>4.6224999999999996</v>
      </c>
      <c r="E19" s="151">
        <v>1</v>
      </c>
      <c r="F19" s="151">
        <v>0</v>
      </c>
      <c r="G19" s="151">
        <v>0</v>
      </c>
      <c r="H19" s="154">
        <v>0</v>
      </c>
      <c r="I19" s="120">
        <f t="shared" si="0"/>
        <v>342.47937334572782</v>
      </c>
      <c r="J19" s="151">
        <f t="shared" si="1"/>
        <v>3.2357499999999995</v>
      </c>
      <c r="K19" s="151">
        <f t="shared" si="2"/>
        <v>1.6178749999999997</v>
      </c>
      <c r="L19" s="151">
        <f t="shared" si="3"/>
        <v>554.08881615171936</v>
      </c>
      <c r="N19" s="151" t="s">
        <v>20</v>
      </c>
      <c r="O19" s="151">
        <f>SUMIF($C$4:$C$83,N19,$L$4:$L$83)</f>
        <v>1777.9692554386274</v>
      </c>
    </row>
    <row r="20" spans="1:15" x14ac:dyDescent="0.2">
      <c r="A20" s="153">
        <v>40379</v>
      </c>
      <c r="B20" s="151" t="s">
        <v>18</v>
      </c>
      <c r="C20" s="151" t="s">
        <v>25</v>
      </c>
      <c r="D20" s="154">
        <v>4.0162500000000003</v>
      </c>
      <c r="E20" s="151">
        <v>1</v>
      </c>
      <c r="F20" s="151">
        <v>0</v>
      </c>
      <c r="G20" s="151">
        <v>0</v>
      </c>
      <c r="H20" s="154">
        <v>0</v>
      </c>
      <c r="I20" s="120">
        <f t="shared" si="0"/>
        <v>363.31301940289302</v>
      </c>
      <c r="J20" s="151">
        <f t="shared" si="1"/>
        <v>2.811375</v>
      </c>
      <c r="K20" s="151">
        <f t="shared" si="2"/>
        <v>1.4056875</v>
      </c>
      <c r="L20" s="151">
        <f t="shared" si="3"/>
        <v>510.70456996190416</v>
      </c>
      <c r="N20" s="151" t="s">
        <v>21</v>
      </c>
      <c r="O20" s="151">
        <f>SUMIF($C$4:$C$83,N20,$L$4:$L$83)</f>
        <v>1584.6036763821446</v>
      </c>
    </row>
    <row r="21" spans="1:15" x14ac:dyDescent="0.2">
      <c r="A21" s="153">
        <v>40379</v>
      </c>
      <c r="B21" s="151" t="s">
        <v>18</v>
      </c>
      <c r="C21" s="151" t="s">
        <v>26</v>
      </c>
      <c r="D21" s="154">
        <v>3.1419999999999999</v>
      </c>
      <c r="E21" s="151">
        <v>1</v>
      </c>
      <c r="F21" s="151">
        <v>1</v>
      </c>
      <c r="G21" s="151">
        <v>0</v>
      </c>
      <c r="H21" s="154">
        <v>0</v>
      </c>
      <c r="I21" s="120">
        <f t="shared" si="0"/>
        <v>473.24731722802886</v>
      </c>
      <c r="J21" s="151">
        <f t="shared" si="1"/>
        <v>2.1993999999999998</v>
      </c>
      <c r="K21" s="151">
        <f t="shared" si="2"/>
        <v>1.0996999999999999</v>
      </c>
      <c r="L21" s="151">
        <f t="shared" si="3"/>
        <v>520.43007475566333</v>
      </c>
      <c r="N21" s="151" t="s">
        <v>22</v>
      </c>
      <c r="O21" s="151">
        <f>SUMIF($C$4:$C$83,N21,$L$4:$L$83)</f>
        <v>1788.2207465399654</v>
      </c>
    </row>
    <row r="22" spans="1:15" x14ac:dyDescent="0.2">
      <c r="A22" s="153">
        <v>40379</v>
      </c>
      <c r="B22" s="151" t="s">
        <v>18</v>
      </c>
      <c r="C22" s="151" t="s">
        <v>27</v>
      </c>
      <c r="D22" s="154">
        <v>3.7450000000000001</v>
      </c>
      <c r="E22" s="151">
        <v>1</v>
      </c>
      <c r="F22" s="151">
        <v>0</v>
      </c>
      <c r="G22" s="151">
        <v>0</v>
      </c>
      <c r="H22" s="154">
        <v>0</v>
      </c>
      <c r="I22" s="120">
        <f t="shared" si="0"/>
        <v>372.63446516455247</v>
      </c>
      <c r="J22" s="151">
        <f t="shared" si="1"/>
        <v>2.6214999999999997</v>
      </c>
      <c r="K22" s="151">
        <f t="shared" si="2"/>
        <v>1.3107499999999999</v>
      </c>
      <c r="L22" s="151">
        <f t="shared" si="3"/>
        <v>488.4306252144371</v>
      </c>
      <c r="N22" s="151" t="s">
        <v>11</v>
      </c>
      <c r="O22" s="151">
        <f>SUMIF($C$4:$C$83,N22,$L$4:$L$83)</f>
        <v>2274.329712910438</v>
      </c>
    </row>
    <row r="23" spans="1:15" x14ac:dyDescent="0.2">
      <c r="A23" s="153">
        <v>40379</v>
      </c>
      <c r="B23" s="151" t="s">
        <v>18</v>
      </c>
      <c r="C23" s="151" t="s">
        <v>28</v>
      </c>
      <c r="D23" s="154">
        <v>3.5185714290000001</v>
      </c>
      <c r="E23" s="151">
        <v>1</v>
      </c>
      <c r="F23" s="151">
        <v>0</v>
      </c>
      <c r="G23" s="151">
        <v>0</v>
      </c>
      <c r="H23" s="154">
        <v>0</v>
      </c>
      <c r="I23" s="120">
        <f t="shared" si="0"/>
        <v>380.41563251373799</v>
      </c>
      <c r="J23" s="151">
        <f t="shared" si="1"/>
        <v>2.4630000003000001</v>
      </c>
      <c r="K23" s="151">
        <f t="shared" si="2"/>
        <v>1.2315000001500001</v>
      </c>
      <c r="L23" s="151">
        <f t="shared" si="3"/>
        <v>468.4818514977307</v>
      </c>
      <c r="N23" s="151" t="s">
        <v>12</v>
      </c>
      <c r="O23" s="151">
        <f>SUMIF($C$4:$C$83,N23,$L$4:$L$83)</f>
        <v>2146.7577139226478</v>
      </c>
    </row>
    <row r="24" spans="1:15" x14ac:dyDescent="0.2">
      <c r="A24" s="153">
        <v>40386</v>
      </c>
      <c r="B24" s="151" t="s">
        <v>7</v>
      </c>
      <c r="C24" s="151" t="s">
        <v>8</v>
      </c>
      <c r="D24" s="154">
        <v>3.556923077</v>
      </c>
      <c r="E24" s="151">
        <v>0</v>
      </c>
      <c r="F24" s="151">
        <v>1</v>
      </c>
      <c r="G24" s="151">
        <v>1</v>
      </c>
      <c r="H24" s="154">
        <v>3.556923077</v>
      </c>
      <c r="I24" s="120">
        <f t="shared" si="0"/>
        <v>403.2166338167691</v>
      </c>
      <c r="J24" s="151">
        <f t="shared" si="1"/>
        <v>2.4898461538999999</v>
      </c>
      <c r="K24" s="151">
        <f t="shared" si="2"/>
        <v>1.2449230769499999</v>
      </c>
      <c r="L24" s="151">
        <f t="shared" si="3"/>
        <v>501.97369244859357</v>
      </c>
      <c r="N24" s="151" t="s">
        <v>23</v>
      </c>
      <c r="O24" s="151">
        <f>SUMIF($C$4:$C$83,N24,$L$4:$L$83)</f>
        <v>1896.7566097312738</v>
      </c>
    </row>
    <row r="25" spans="1:15" x14ac:dyDescent="0.2">
      <c r="A25" s="153">
        <v>40386</v>
      </c>
      <c r="B25" s="151" t="s">
        <v>7</v>
      </c>
      <c r="C25" s="151" t="s">
        <v>9</v>
      </c>
      <c r="D25" s="154">
        <v>3.8450000000000002</v>
      </c>
      <c r="E25" s="151">
        <v>0</v>
      </c>
      <c r="F25" s="151">
        <v>1</v>
      </c>
      <c r="G25" s="151">
        <v>1</v>
      </c>
      <c r="H25" s="154">
        <v>3.8450000000000002</v>
      </c>
      <c r="I25" s="120">
        <f t="shared" si="0"/>
        <v>380.78678544506573</v>
      </c>
      <c r="J25" s="151">
        <f t="shared" si="1"/>
        <v>2.6915</v>
      </c>
      <c r="K25" s="151">
        <f t="shared" si="2"/>
        <v>1.34575</v>
      </c>
      <c r="L25" s="151">
        <f t="shared" si="3"/>
        <v>512.44381651269725</v>
      </c>
      <c r="N25" s="151" t="s">
        <v>13</v>
      </c>
      <c r="O25" s="151">
        <f>SUMIF($C$4:$C$83,N25,$L$4:$L$83)</f>
        <v>2105.7514021147813</v>
      </c>
    </row>
    <row r="26" spans="1:15" x14ac:dyDescent="0.2">
      <c r="A26" s="153">
        <v>40386</v>
      </c>
      <c r="B26" s="151" t="s">
        <v>7</v>
      </c>
      <c r="C26" s="151" t="s">
        <v>10</v>
      </c>
      <c r="D26" s="154">
        <v>4.6806666669999997</v>
      </c>
      <c r="E26" s="151">
        <v>0</v>
      </c>
      <c r="F26" s="151">
        <v>1</v>
      </c>
      <c r="G26" s="151">
        <v>1</v>
      </c>
      <c r="H26" s="154">
        <v>4.6806666669999997</v>
      </c>
      <c r="I26" s="120">
        <f t="shared" si="0"/>
        <v>315.72125907488589</v>
      </c>
      <c r="J26" s="151">
        <f t="shared" si="1"/>
        <v>3.2764666668999998</v>
      </c>
      <c r="K26" s="151">
        <f t="shared" si="2"/>
        <v>1.6382333334499999</v>
      </c>
      <c r="L26" s="151">
        <f t="shared" si="3"/>
        <v>517.22509069528132</v>
      </c>
      <c r="N26" s="151" t="s">
        <v>24</v>
      </c>
      <c r="O26" s="151">
        <f>SUMIF($C$4:$C$83,N26,$L$4:$L$83)</f>
        <v>1999.4208515361463</v>
      </c>
    </row>
    <row r="27" spans="1:15" x14ac:dyDescent="0.2">
      <c r="A27" s="153">
        <v>40386</v>
      </c>
      <c r="B27" s="151" t="s">
        <v>7</v>
      </c>
      <c r="C27" s="151" t="s">
        <v>11</v>
      </c>
      <c r="D27" s="154">
        <v>4.5443749999999996</v>
      </c>
      <c r="E27" s="151">
        <v>0</v>
      </c>
      <c r="F27" s="151">
        <v>1</v>
      </c>
      <c r="G27" s="151">
        <v>1</v>
      </c>
      <c r="H27" s="154">
        <v>4.5443749999999996</v>
      </c>
      <c r="I27" s="120">
        <f t="shared" si="0"/>
        <v>326.33301302345433</v>
      </c>
      <c r="J27" s="151">
        <f t="shared" si="1"/>
        <v>3.1810624999999995</v>
      </c>
      <c r="K27" s="151">
        <f t="shared" si="2"/>
        <v>1.5905312499999997</v>
      </c>
      <c r="L27" s="151">
        <f t="shared" si="3"/>
        <v>519.04285512046101</v>
      </c>
      <c r="N27" s="151" t="s">
        <v>14</v>
      </c>
      <c r="O27" s="151">
        <f>SUMIF($C$4:$C$83,N27,$L$4:$L$83)</f>
        <v>2139.1915954830988</v>
      </c>
    </row>
    <row r="28" spans="1:15" x14ac:dyDescent="0.2">
      <c r="A28" s="153">
        <v>40386</v>
      </c>
      <c r="B28" s="151" t="s">
        <v>7</v>
      </c>
      <c r="C28" s="151" t="s">
        <v>12</v>
      </c>
      <c r="D28" s="154">
        <v>4.314666667</v>
      </c>
      <c r="E28" s="151">
        <v>0</v>
      </c>
      <c r="F28" s="151">
        <v>1</v>
      </c>
      <c r="G28" s="151">
        <v>1</v>
      </c>
      <c r="H28" s="154">
        <v>4.314666667</v>
      </c>
      <c r="I28" s="120">
        <f t="shared" si="0"/>
        <v>344.21824667997578</v>
      </c>
      <c r="J28" s="151">
        <f t="shared" si="1"/>
        <v>3.0202666669</v>
      </c>
      <c r="K28" s="151">
        <f t="shared" si="2"/>
        <v>1.51013333345</v>
      </c>
      <c r="L28" s="151">
        <f t="shared" si="3"/>
        <v>519.81544829314623</v>
      </c>
      <c r="N28" s="151" t="s">
        <v>15</v>
      </c>
      <c r="O28" s="151">
        <f>SUMIF($C$4:$C$83,N28,$L$4:$L$83)</f>
        <v>2138.5532694384437</v>
      </c>
    </row>
    <row r="29" spans="1:15" x14ac:dyDescent="0.2">
      <c r="A29" s="153">
        <v>40386</v>
      </c>
      <c r="B29" s="151" t="s">
        <v>7</v>
      </c>
      <c r="C29" s="151" t="s">
        <v>13</v>
      </c>
      <c r="D29" s="154">
        <v>3.8136363640000002</v>
      </c>
      <c r="E29" s="151">
        <v>0</v>
      </c>
      <c r="F29" s="151">
        <v>1</v>
      </c>
      <c r="G29" s="151">
        <v>1</v>
      </c>
      <c r="H29" s="154">
        <v>3.8136363640000002</v>
      </c>
      <c r="I29" s="120">
        <f t="shared" si="0"/>
        <v>383.22877764818747</v>
      </c>
      <c r="J29" s="151">
        <f t="shared" si="1"/>
        <v>2.6695454548000002</v>
      </c>
      <c r="K29" s="151">
        <f t="shared" si="2"/>
        <v>1.3347727274000001</v>
      </c>
      <c r="L29" s="151">
        <f t="shared" si="3"/>
        <v>511.52332075963938</v>
      </c>
      <c r="N29" s="151" t="s">
        <v>25</v>
      </c>
      <c r="O29" s="151">
        <f>SUMIF($C$4:$C$83,N29,$L$4:$L$83)</f>
        <v>1854.3352432883255</v>
      </c>
    </row>
    <row r="30" spans="1:15" x14ac:dyDescent="0.2">
      <c r="A30" s="153">
        <v>40386</v>
      </c>
      <c r="B30" s="151" t="s">
        <v>7</v>
      </c>
      <c r="C30" s="151" t="s">
        <v>14</v>
      </c>
      <c r="D30" s="154">
        <v>4.1479999999999997</v>
      </c>
      <c r="E30" s="151">
        <v>0</v>
      </c>
      <c r="F30" s="151">
        <v>1</v>
      </c>
      <c r="G30" s="151">
        <v>1</v>
      </c>
      <c r="H30" s="154">
        <v>4.1479999999999997</v>
      </c>
      <c r="I30" s="120">
        <f t="shared" si="0"/>
        <v>357.19501701790114</v>
      </c>
      <c r="J30" s="151">
        <f t="shared" si="1"/>
        <v>2.9035999999999995</v>
      </c>
      <c r="K30" s="151">
        <f t="shared" si="2"/>
        <v>1.4517999999999998</v>
      </c>
      <c r="L30" s="151">
        <f t="shared" si="3"/>
        <v>518.57572570658874</v>
      </c>
      <c r="N30" s="151" t="s">
        <v>16</v>
      </c>
      <c r="O30" s="151">
        <f>SUMIF($C$4:$C$83,N30,$L$4:$L$83)</f>
        <v>2138.5532694384437</v>
      </c>
    </row>
    <row r="31" spans="1:15" x14ac:dyDescent="0.2">
      <c r="A31" s="153">
        <v>40386</v>
      </c>
      <c r="B31" s="151" t="s">
        <v>7</v>
      </c>
      <c r="C31" s="151" t="s">
        <v>15</v>
      </c>
      <c r="D31" s="154">
        <v>4.1381249999999996</v>
      </c>
      <c r="E31" s="151">
        <v>0</v>
      </c>
      <c r="F31" s="151">
        <v>1</v>
      </c>
      <c r="G31" s="151">
        <v>1</v>
      </c>
      <c r="H31" s="154">
        <v>4.1381249999999996</v>
      </c>
      <c r="I31" s="120">
        <f t="shared" si="0"/>
        <v>357.96389065888548</v>
      </c>
      <c r="J31" s="151">
        <f t="shared" si="1"/>
        <v>2.8966874999999996</v>
      </c>
      <c r="K31" s="151">
        <f t="shared" si="2"/>
        <v>1.4483437499999998</v>
      </c>
      <c r="L31" s="151">
        <f t="shared" si="3"/>
        <v>518.45476376148008</v>
      </c>
      <c r="N31" s="151" t="s">
        <v>17</v>
      </c>
      <c r="O31" s="151">
        <f>SUMIF($C$4:$C$83,N31,$L$4:$L$83)</f>
        <v>2273.6716717578906</v>
      </c>
    </row>
    <row r="32" spans="1:15" x14ac:dyDescent="0.2">
      <c r="A32" s="153">
        <v>40386</v>
      </c>
      <c r="B32" s="151" t="s">
        <v>7</v>
      </c>
      <c r="C32" s="151" t="s">
        <v>16</v>
      </c>
      <c r="D32" s="154">
        <v>4.1381249999999996</v>
      </c>
      <c r="E32" s="151">
        <v>0</v>
      </c>
      <c r="F32" s="151">
        <v>1</v>
      </c>
      <c r="G32" s="151">
        <v>1</v>
      </c>
      <c r="H32" s="154">
        <v>4.1381249999999996</v>
      </c>
      <c r="I32" s="120">
        <f t="shared" si="0"/>
        <v>357.96389065888548</v>
      </c>
      <c r="J32" s="151">
        <f t="shared" si="1"/>
        <v>2.8966874999999996</v>
      </c>
      <c r="K32" s="151">
        <f t="shared" si="2"/>
        <v>1.4483437499999998</v>
      </c>
      <c r="L32" s="151">
        <f t="shared" si="3"/>
        <v>518.45476376148008</v>
      </c>
      <c r="N32" s="151" t="s">
        <v>26</v>
      </c>
      <c r="O32" s="151">
        <f>SUMIF($C$4:$C$83,N32,$L$4:$L$83)</f>
        <v>1670.6978670200285</v>
      </c>
    </row>
    <row r="33" spans="1:15" x14ac:dyDescent="0.2">
      <c r="A33" s="153">
        <v>40386</v>
      </c>
      <c r="B33" s="151" t="s">
        <v>7</v>
      </c>
      <c r="C33" s="151" t="s">
        <v>17</v>
      </c>
      <c r="D33" s="154">
        <v>4.4866666669999997</v>
      </c>
      <c r="E33" s="151">
        <v>0</v>
      </c>
      <c r="F33" s="151">
        <v>1</v>
      </c>
      <c r="G33" s="151">
        <v>1</v>
      </c>
      <c r="H33" s="154">
        <v>4.4866666669999997</v>
      </c>
      <c r="I33" s="120">
        <f t="shared" si="0"/>
        <v>330.82621971802098</v>
      </c>
      <c r="J33" s="151">
        <f t="shared" si="1"/>
        <v>3.1406666668999996</v>
      </c>
      <c r="K33" s="151">
        <f t="shared" si="2"/>
        <v>1.5703333334499998</v>
      </c>
      <c r="L33" s="151">
        <f t="shared" si="3"/>
        <v>519.50744040246195</v>
      </c>
      <c r="N33" s="151" t="s">
        <v>27</v>
      </c>
      <c r="O33" s="151">
        <f>SUMIF($C$4:$C$83,N33,$L$4:$L$83)</f>
        <v>1777.9692554386274</v>
      </c>
    </row>
    <row r="34" spans="1:15" x14ac:dyDescent="0.2">
      <c r="A34" s="153">
        <v>40386</v>
      </c>
      <c r="B34" s="151" t="s">
        <v>18</v>
      </c>
      <c r="C34" s="151" t="s">
        <v>19</v>
      </c>
      <c r="D34" s="154">
        <v>3.1469999999999998</v>
      </c>
      <c r="E34" s="151">
        <v>0</v>
      </c>
      <c r="F34" s="151">
        <v>1</v>
      </c>
      <c r="G34" s="151">
        <v>0</v>
      </c>
      <c r="H34" s="154">
        <v>0</v>
      </c>
      <c r="I34" s="120">
        <f t="shared" si="0"/>
        <v>348.4892631582361</v>
      </c>
      <c r="J34" s="151">
        <f t="shared" si="1"/>
        <v>2.2028999999999996</v>
      </c>
      <c r="K34" s="151">
        <f t="shared" si="2"/>
        <v>1.1014499999999998</v>
      </c>
      <c r="L34" s="151">
        <f t="shared" si="3"/>
        <v>383.84349890563908</v>
      </c>
      <c r="N34" s="151" t="s">
        <v>28</v>
      </c>
      <c r="O34" s="151">
        <f>SUMIF($C$4:$C$83,N34,$L$4:$L$83)</f>
        <v>1708.8004773164917</v>
      </c>
    </row>
    <row r="35" spans="1:15" ht="19" x14ac:dyDescent="0.2">
      <c r="A35" s="153">
        <v>40386</v>
      </c>
      <c r="B35" s="151" t="s">
        <v>18</v>
      </c>
      <c r="C35" s="151" t="s">
        <v>20</v>
      </c>
      <c r="D35" s="154">
        <v>3.7450000000000001</v>
      </c>
      <c r="E35" s="151">
        <v>0</v>
      </c>
      <c r="F35" s="151">
        <v>1</v>
      </c>
      <c r="G35" s="151">
        <v>0</v>
      </c>
      <c r="H35" s="154">
        <v>0</v>
      </c>
      <c r="I35" s="120">
        <f t="shared" si="0"/>
        <v>327.93912651133337</v>
      </c>
      <c r="J35" s="151">
        <f t="shared" si="1"/>
        <v>2.6214999999999997</v>
      </c>
      <c r="K35" s="151">
        <f t="shared" si="2"/>
        <v>1.3107499999999999</v>
      </c>
      <c r="L35" s="151">
        <f t="shared" si="3"/>
        <v>429.84621007473015</v>
      </c>
      <c r="N35" s="155" t="s">
        <v>410</v>
      </c>
      <c r="O35" s="155">
        <f>SUM(O15:O34)</f>
        <v>39175.769096911405</v>
      </c>
    </row>
    <row r="36" spans="1:15" x14ac:dyDescent="0.2">
      <c r="A36" s="153">
        <v>40386</v>
      </c>
      <c r="B36" s="151" t="s">
        <v>18</v>
      </c>
      <c r="C36" s="151" t="s">
        <v>21</v>
      </c>
      <c r="D36" s="154">
        <v>3.1469999999999998</v>
      </c>
      <c r="E36" s="151">
        <v>0</v>
      </c>
      <c r="F36" s="151">
        <v>1</v>
      </c>
      <c r="G36" s="151">
        <v>0</v>
      </c>
      <c r="H36" s="154">
        <v>0</v>
      </c>
      <c r="I36" s="120">
        <f t="shared" si="0"/>
        <v>348.4892631582361</v>
      </c>
      <c r="J36" s="151">
        <f t="shared" si="1"/>
        <v>2.2028999999999996</v>
      </c>
      <c r="K36" s="151">
        <f t="shared" si="2"/>
        <v>1.1014499999999998</v>
      </c>
      <c r="L36" s="151">
        <f t="shared" si="3"/>
        <v>383.84349890563908</v>
      </c>
    </row>
    <row r="37" spans="1:15" x14ac:dyDescent="0.2">
      <c r="A37" s="153">
        <v>40386</v>
      </c>
      <c r="B37" s="151" t="s">
        <v>18</v>
      </c>
      <c r="C37" s="151" t="s">
        <v>22</v>
      </c>
      <c r="D37" s="154">
        <v>3.78</v>
      </c>
      <c r="E37" s="151">
        <v>0</v>
      </c>
      <c r="F37" s="151">
        <v>1</v>
      </c>
      <c r="G37" s="151">
        <v>0</v>
      </c>
      <c r="H37" s="154">
        <v>0</v>
      </c>
      <c r="I37" s="120">
        <f t="shared" si="0"/>
        <v>326.73635931628053</v>
      </c>
      <c r="J37" s="151">
        <f t="shared" si="1"/>
        <v>2.6459999999999999</v>
      </c>
      <c r="K37" s="151">
        <f t="shared" si="2"/>
        <v>1.323</v>
      </c>
      <c r="L37" s="151">
        <f t="shared" si="3"/>
        <v>432.27220337543912</v>
      </c>
    </row>
    <row r="38" spans="1:15" x14ac:dyDescent="0.2">
      <c r="A38" s="153">
        <v>40386</v>
      </c>
      <c r="B38" s="151" t="s">
        <v>18</v>
      </c>
      <c r="C38" s="151" t="s">
        <v>23</v>
      </c>
      <c r="D38" s="154">
        <v>4.1790000000000003</v>
      </c>
      <c r="E38" s="151">
        <v>0</v>
      </c>
      <c r="F38" s="151">
        <v>1</v>
      </c>
      <c r="G38" s="151">
        <v>0</v>
      </c>
      <c r="H38" s="154">
        <v>0</v>
      </c>
      <c r="I38" s="120">
        <f t="shared" si="0"/>
        <v>313.02481329267812</v>
      </c>
      <c r="J38" s="151">
        <f t="shared" si="1"/>
        <v>2.9253</v>
      </c>
      <c r="K38" s="151">
        <f t="shared" si="2"/>
        <v>1.46265</v>
      </c>
      <c r="L38" s="151">
        <f t="shared" si="3"/>
        <v>457.84574316253565</v>
      </c>
    </row>
    <row r="39" spans="1:15" x14ac:dyDescent="0.2">
      <c r="A39" s="153">
        <v>40386</v>
      </c>
      <c r="B39" s="151" t="s">
        <v>18</v>
      </c>
      <c r="C39" s="151" t="s">
        <v>24</v>
      </c>
      <c r="D39" s="154">
        <v>4.6224999999999996</v>
      </c>
      <c r="E39" s="151">
        <v>0</v>
      </c>
      <c r="F39" s="151">
        <v>1</v>
      </c>
      <c r="G39" s="151">
        <v>0</v>
      </c>
      <c r="H39" s="154">
        <v>0</v>
      </c>
      <c r="I39" s="120">
        <f t="shared" si="0"/>
        <v>297.78403469250867</v>
      </c>
      <c r="J39" s="151">
        <f t="shared" si="1"/>
        <v>3.2357499999999995</v>
      </c>
      <c r="K39" s="151">
        <f t="shared" si="2"/>
        <v>1.6178749999999997</v>
      </c>
      <c r="L39" s="151">
        <f t="shared" si="3"/>
        <v>481.77734512814237</v>
      </c>
    </row>
    <row r="40" spans="1:15" x14ac:dyDescent="0.2">
      <c r="A40" s="153">
        <v>40386</v>
      </c>
      <c r="B40" s="151" t="s">
        <v>18</v>
      </c>
      <c r="C40" s="151" t="s">
        <v>25</v>
      </c>
      <c r="D40" s="154">
        <v>4.0162500000000003</v>
      </c>
      <c r="E40" s="151">
        <v>0</v>
      </c>
      <c r="F40" s="151">
        <v>1</v>
      </c>
      <c r="G40" s="151">
        <v>0</v>
      </c>
      <c r="H40" s="154">
        <v>0</v>
      </c>
      <c r="I40" s="120">
        <f t="shared" si="0"/>
        <v>318.61768074967381</v>
      </c>
      <c r="J40" s="151">
        <f t="shared" si="1"/>
        <v>2.811375</v>
      </c>
      <c r="K40" s="151">
        <f t="shared" si="2"/>
        <v>1.4056875</v>
      </c>
      <c r="L40" s="151">
        <f t="shared" si="3"/>
        <v>447.87689110880711</v>
      </c>
    </row>
    <row r="41" spans="1:15" x14ac:dyDescent="0.2">
      <c r="A41" s="153">
        <v>40386</v>
      </c>
      <c r="B41" s="151" t="s">
        <v>18</v>
      </c>
      <c r="C41" s="151" t="s">
        <v>26</v>
      </c>
      <c r="D41" s="154">
        <v>3.1419999999999999</v>
      </c>
      <c r="E41" s="151">
        <v>0</v>
      </c>
      <c r="F41" s="151">
        <v>1</v>
      </c>
      <c r="G41" s="151">
        <v>0</v>
      </c>
      <c r="H41" s="154">
        <v>0</v>
      </c>
      <c r="I41" s="120">
        <f t="shared" si="0"/>
        <v>348.66108704324364</v>
      </c>
      <c r="J41" s="151">
        <f t="shared" si="1"/>
        <v>2.1993999999999998</v>
      </c>
      <c r="K41" s="151">
        <f t="shared" si="2"/>
        <v>1.0996999999999999</v>
      </c>
      <c r="L41" s="151">
        <f t="shared" si="3"/>
        <v>383.42259742145501</v>
      </c>
    </row>
    <row r="42" spans="1:15" x14ac:dyDescent="0.2">
      <c r="A42" s="153">
        <v>40386</v>
      </c>
      <c r="B42" s="151" t="s">
        <v>18</v>
      </c>
      <c r="C42" s="151" t="s">
        <v>27</v>
      </c>
      <c r="D42" s="154">
        <v>3.7450000000000001</v>
      </c>
      <c r="E42" s="151">
        <v>0</v>
      </c>
      <c r="F42" s="151">
        <v>1</v>
      </c>
      <c r="G42" s="151">
        <v>0</v>
      </c>
      <c r="H42" s="154">
        <v>0</v>
      </c>
      <c r="I42" s="120">
        <f t="shared" si="0"/>
        <v>327.93912651133337</v>
      </c>
      <c r="J42" s="151">
        <f t="shared" si="1"/>
        <v>2.6214999999999997</v>
      </c>
      <c r="K42" s="151">
        <f t="shared" si="2"/>
        <v>1.3107499999999999</v>
      </c>
      <c r="L42" s="151">
        <f t="shared" si="3"/>
        <v>429.84621007473015</v>
      </c>
    </row>
    <row r="43" spans="1:15" x14ac:dyDescent="0.2">
      <c r="A43" s="153">
        <v>40386</v>
      </c>
      <c r="B43" s="151" t="s">
        <v>18</v>
      </c>
      <c r="C43" s="151" t="s">
        <v>28</v>
      </c>
      <c r="D43" s="154">
        <v>3.5185714290000001</v>
      </c>
      <c r="E43" s="151">
        <v>0</v>
      </c>
      <c r="F43" s="151">
        <v>1</v>
      </c>
      <c r="G43" s="151">
        <v>0</v>
      </c>
      <c r="H43" s="154">
        <v>0</v>
      </c>
      <c r="I43" s="120">
        <f t="shared" si="0"/>
        <v>335.72029386051884</v>
      </c>
      <c r="J43" s="151">
        <f t="shared" si="1"/>
        <v>2.4630000003000001</v>
      </c>
      <c r="K43" s="151">
        <f t="shared" si="2"/>
        <v>1.2315000001500001</v>
      </c>
      <c r="L43" s="151">
        <f t="shared" si="3"/>
        <v>413.439541939587</v>
      </c>
    </row>
    <row r="44" spans="1:15" x14ac:dyDescent="0.2">
      <c r="A44" s="153">
        <v>40393</v>
      </c>
      <c r="B44" s="151" t="s">
        <v>7</v>
      </c>
      <c r="C44" s="151" t="s">
        <v>8</v>
      </c>
      <c r="D44" s="154">
        <v>3.556923077</v>
      </c>
      <c r="E44" s="151">
        <v>0</v>
      </c>
      <c r="F44" s="151">
        <v>1</v>
      </c>
      <c r="G44" s="151">
        <v>1</v>
      </c>
      <c r="H44" s="154">
        <v>3.556923077</v>
      </c>
      <c r="I44" s="120">
        <f t="shared" si="0"/>
        <v>403.2166338167691</v>
      </c>
      <c r="J44" s="151">
        <f t="shared" si="1"/>
        <v>2.4898461538999999</v>
      </c>
      <c r="K44" s="151">
        <f t="shared" si="2"/>
        <v>1.2449230769499999</v>
      </c>
      <c r="L44" s="151">
        <f t="shared" si="3"/>
        <v>501.97369244859357</v>
      </c>
    </row>
    <row r="45" spans="1:15" x14ac:dyDescent="0.2">
      <c r="A45" s="153">
        <v>40393</v>
      </c>
      <c r="B45" s="151" t="s">
        <v>7</v>
      </c>
      <c r="C45" s="151" t="s">
        <v>9</v>
      </c>
      <c r="D45" s="154">
        <v>3.8450000000000002</v>
      </c>
      <c r="E45" s="151">
        <v>0</v>
      </c>
      <c r="F45" s="151">
        <v>1</v>
      </c>
      <c r="G45" s="151">
        <v>1</v>
      </c>
      <c r="H45" s="154">
        <v>3.8450000000000002</v>
      </c>
      <c r="I45" s="120">
        <f t="shared" si="0"/>
        <v>380.78678544506573</v>
      </c>
      <c r="J45" s="151">
        <f t="shared" si="1"/>
        <v>2.6915</v>
      </c>
      <c r="K45" s="151">
        <f t="shared" si="2"/>
        <v>1.34575</v>
      </c>
      <c r="L45" s="151">
        <f t="shared" si="3"/>
        <v>512.44381651269725</v>
      </c>
    </row>
    <row r="46" spans="1:15" x14ac:dyDescent="0.2">
      <c r="A46" s="153">
        <v>40393</v>
      </c>
      <c r="B46" s="151" t="s">
        <v>7</v>
      </c>
      <c r="C46" s="151" t="s">
        <v>10</v>
      </c>
      <c r="D46" s="154">
        <v>4.6806666669999997</v>
      </c>
      <c r="E46" s="151">
        <v>0</v>
      </c>
      <c r="F46" s="151">
        <v>1</v>
      </c>
      <c r="G46" s="151">
        <v>1</v>
      </c>
      <c r="H46" s="154">
        <v>4.6806666669999997</v>
      </c>
      <c r="I46" s="120">
        <f t="shared" si="0"/>
        <v>315.72125907488589</v>
      </c>
      <c r="J46" s="151">
        <f t="shared" si="1"/>
        <v>3.2764666668999998</v>
      </c>
      <c r="K46" s="151">
        <f t="shared" si="2"/>
        <v>1.6382333334499999</v>
      </c>
      <c r="L46" s="151">
        <f t="shared" si="3"/>
        <v>517.22509069528132</v>
      </c>
    </row>
    <row r="47" spans="1:15" x14ac:dyDescent="0.2">
      <c r="A47" s="153">
        <v>40393</v>
      </c>
      <c r="B47" s="151" t="s">
        <v>7</v>
      </c>
      <c r="C47" s="151" t="s">
        <v>11</v>
      </c>
      <c r="D47" s="154">
        <v>4.5443749999999996</v>
      </c>
      <c r="E47" s="151">
        <v>0</v>
      </c>
      <c r="F47" s="151">
        <v>1</v>
      </c>
      <c r="G47" s="151">
        <v>1</v>
      </c>
      <c r="H47" s="154">
        <v>4.5443749999999996</v>
      </c>
      <c r="I47" s="120">
        <f t="shared" si="0"/>
        <v>326.33301302345433</v>
      </c>
      <c r="J47" s="151">
        <f t="shared" si="1"/>
        <v>3.1810624999999995</v>
      </c>
      <c r="K47" s="151">
        <f t="shared" si="2"/>
        <v>1.5905312499999997</v>
      </c>
      <c r="L47" s="151">
        <f t="shared" si="3"/>
        <v>519.04285512046101</v>
      </c>
    </row>
    <row r="48" spans="1:15" x14ac:dyDescent="0.2">
      <c r="A48" s="153">
        <v>40393</v>
      </c>
      <c r="B48" s="151" t="s">
        <v>7</v>
      </c>
      <c r="C48" s="151" t="s">
        <v>12</v>
      </c>
      <c r="D48" s="154">
        <v>4.314666667</v>
      </c>
      <c r="E48" s="151">
        <v>0</v>
      </c>
      <c r="F48" s="151">
        <v>1</v>
      </c>
      <c r="G48" s="151">
        <v>1</v>
      </c>
      <c r="H48" s="154">
        <v>4.314666667</v>
      </c>
      <c r="I48" s="120">
        <f t="shared" si="0"/>
        <v>344.21824667997578</v>
      </c>
      <c r="J48" s="151">
        <f t="shared" si="1"/>
        <v>3.0202666669</v>
      </c>
      <c r="K48" s="151">
        <f t="shared" si="2"/>
        <v>1.51013333345</v>
      </c>
      <c r="L48" s="151">
        <f t="shared" si="3"/>
        <v>519.81544829314623</v>
      </c>
    </row>
    <row r="49" spans="1:12" x14ac:dyDescent="0.2">
      <c r="A49" s="153">
        <v>40393</v>
      </c>
      <c r="B49" s="151" t="s">
        <v>7</v>
      </c>
      <c r="C49" s="151" t="s">
        <v>13</v>
      </c>
      <c r="D49" s="154">
        <v>3.8136363640000002</v>
      </c>
      <c r="E49" s="151">
        <v>0</v>
      </c>
      <c r="F49" s="151">
        <v>1</v>
      </c>
      <c r="G49" s="151">
        <v>1</v>
      </c>
      <c r="H49" s="154">
        <v>3.8136363640000002</v>
      </c>
      <c r="I49" s="120">
        <f t="shared" si="0"/>
        <v>383.22877764818747</v>
      </c>
      <c r="J49" s="151">
        <f t="shared" si="1"/>
        <v>2.6695454548000002</v>
      </c>
      <c r="K49" s="151">
        <f t="shared" si="2"/>
        <v>1.3347727274000001</v>
      </c>
      <c r="L49" s="151">
        <f t="shared" si="3"/>
        <v>511.52332075963938</v>
      </c>
    </row>
    <row r="50" spans="1:12" x14ac:dyDescent="0.2">
      <c r="A50" s="153">
        <v>40393</v>
      </c>
      <c r="B50" s="151" t="s">
        <v>7</v>
      </c>
      <c r="C50" s="151" t="s">
        <v>14</v>
      </c>
      <c r="D50" s="154">
        <v>4.1479999999999997</v>
      </c>
      <c r="E50" s="151">
        <v>0</v>
      </c>
      <c r="F50" s="151">
        <v>1</v>
      </c>
      <c r="G50" s="151">
        <v>1</v>
      </c>
      <c r="H50" s="154">
        <v>4.1479999999999997</v>
      </c>
      <c r="I50" s="120">
        <f t="shared" si="0"/>
        <v>357.19501701790114</v>
      </c>
      <c r="J50" s="151">
        <f t="shared" si="1"/>
        <v>2.9035999999999995</v>
      </c>
      <c r="K50" s="151">
        <f t="shared" si="2"/>
        <v>1.4517999999999998</v>
      </c>
      <c r="L50" s="151">
        <f t="shared" si="3"/>
        <v>518.57572570658874</v>
      </c>
    </row>
    <row r="51" spans="1:12" x14ac:dyDescent="0.2">
      <c r="A51" s="153">
        <v>40393</v>
      </c>
      <c r="B51" s="151" t="s">
        <v>7</v>
      </c>
      <c r="C51" s="151" t="s">
        <v>15</v>
      </c>
      <c r="D51" s="154">
        <v>4.1381249999999996</v>
      </c>
      <c r="E51" s="151">
        <v>0</v>
      </c>
      <c r="F51" s="151">
        <v>1</v>
      </c>
      <c r="G51" s="151">
        <v>1</v>
      </c>
      <c r="H51" s="154">
        <v>4.1381249999999996</v>
      </c>
      <c r="I51" s="120">
        <f t="shared" si="0"/>
        <v>357.96389065888548</v>
      </c>
      <c r="J51" s="151">
        <f t="shared" si="1"/>
        <v>2.8966874999999996</v>
      </c>
      <c r="K51" s="151">
        <f t="shared" si="2"/>
        <v>1.4483437499999998</v>
      </c>
      <c r="L51" s="151">
        <f t="shared" si="3"/>
        <v>518.45476376148008</v>
      </c>
    </row>
    <row r="52" spans="1:12" x14ac:dyDescent="0.2">
      <c r="A52" s="153">
        <v>40393</v>
      </c>
      <c r="B52" s="151" t="s">
        <v>7</v>
      </c>
      <c r="C52" s="151" t="s">
        <v>16</v>
      </c>
      <c r="D52" s="154">
        <v>4.1381249999999996</v>
      </c>
      <c r="E52" s="151">
        <v>0</v>
      </c>
      <c r="F52" s="151">
        <v>1</v>
      </c>
      <c r="G52" s="151">
        <v>1</v>
      </c>
      <c r="H52" s="154">
        <v>4.1381249999999996</v>
      </c>
      <c r="I52" s="120">
        <f t="shared" si="0"/>
        <v>357.96389065888548</v>
      </c>
      <c r="J52" s="151">
        <f t="shared" si="1"/>
        <v>2.8966874999999996</v>
      </c>
      <c r="K52" s="151">
        <f t="shared" si="2"/>
        <v>1.4483437499999998</v>
      </c>
      <c r="L52" s="151">
        <f t="shared" si="3"/>
        <v>518.45476376148008</v>
      </c>
    </row>
    <row r="53" spans="1:12" x14ac:dyDescent="0.2">
      <c r="A53" s="153">
        <v>40393</v>
      </c>
      <c r="B53" s="151" t="s">
        <v>7</v>
      </c>
      <c r="C53" s="151" t="s">
        <v>17</v>
      </c>
      <c r="D53" s="154">
        <v>4.4866666669999997</v>
      </c>
      <c r="E53" s="151">
        <v>0</v>
      </c>
      <c r="F53" s="151">
        <v>1</v>
      </c>
      <c r="G53" s="151">
        <v>1</v>
      </c>
      <c r="H53" s="154">
        <v>4.4866666669999997</v>
      </c>
      <c r="I53" s="120">
        <f t="shared" si="0"/>
        <v>330.82621971802098</v>
      </c>
      <c r="J53" s="151">
        <f t="shared" si="1"/>
        <v>3.1406666668999996</v>
      </c>
      <c r="K53" s="151">
        <f t="shared" si="2"/>
        <v>1.5703333334499998</v>
      </c>
      <c r="L53" s="151">
        <f t="shared" si="3"/>
        <v>519.50744040246195</v>
      </c>
    </row>
    <row r="54" spans="1:12" x14ac:dyDescent="0.2">
      <c r="A54" s="153">
        <v>40393</v>
      </c>
      <c r="B54" s="151" t="s">
        <v>18</v>
      </c>
      <c r="C54" s="151" t="s">
        <v>19</v>
      </c>
      <c r="D54" s="154">
        <v>3.1469999999999998</v>
      </c>
      <c r="E54" s="151">
        <v>0</v>
      </c>
      <c r="F54" s="151">
        <v>1</v>
      </c>
      <c r="G54" s="151">
        <v>0</v>
      </c>
      <c r="H54" s="154">
        <v>0</v>
      </c>
      <c r="I54" s="120">
        <f t="shared" si="0"/>
        <v>348.4892631582361</v>
      </c>
      <c r="J54" s="151">
        <f t="shared" si="1"/>
        <v>2.2028999999999996</v>
      </c>
      <c r="K54" s="151">
        <f t="shared" si="2"/>
        <v>1.1014499999999998</v>
      </c>
      <c r="L54" s="151">
        <f t="shared" si="3"/>
        <v>383.84349890563908</v>
      </c>
    </row>
    <row r="55" spans="1:12" x14ac:dyDescent="0.2">
      <c r="A55" s="153">
        <v>40393</v>
      </c>
      <c r="B55" s="151" t="s">
        <v>18</v>
      </c>
      <c r="C55" s="151" t="s">
        <v>20</v>
      </c>
      <c r="D55" s="154">
        <v>3.7450000000000001</v>
      </c>
      <c r="E55" s="151">
        <v>0</v>
      </c>
      <c r="F55" s="151">
        <v>1</v>
      </c>
      <c r="G55" s="151">
        <v>0</v>
      </c>
      <c r="H55" s="154">
        <v>0</v>
      </c>
      <c r="I55" s="120">
        <f t="shared" si="0"/>
        <v>327.93912651133337</v>
      </c>
      <c r="J55" s="151">
        <f t="shared" si="1"/>
        <v>2.6214999999999997</v>
      </c>
      <c r="K55" s="151">
        <f t="shared" si="2"/>
        <v>1.3107499999999999</v>
      </c>
      <c r="L55" s="151">
        <f t="shared" si="3"/>
        <v>429.84621007473015</v>
      </c>
    </row>
    <row r="56" spans="1:12" x14ac:dyDescent="0.2">
      <c r="A56" s="153">
        <v>40393</v>
      </c>
      <c r="B56" s="151" t="s">
        <v>18</v>
      </c>
      <c r="C56" s="151" t="s">
        <v>21</v>
      </c>
      <c r="D56" s="154">
        <v>3.1469999999999998</v>
      </c>
      <c r="E56" s="151">
        <v>0</v>
      </c>
      <c r="F56" s="151">
        <v>1</v>
      </c>
      <c r="G56" s="151">
        <v>0</v>
      </c>
      <c r="H56" s="154">
        <v>0</v>
      </c>
      <c r="I56" s="120">
        <f t="shared" si="0"/>
        <v>348.4892631582361</v>
      </c>
      <c r="J56" s="151">
        <f t="shared" si="1"/>
        <v>2.2028999999999996</v>
      </c>
      <c r="K56" s="151">
        <f t="shared" si="2"/>
        <v>1.1014499999999998</v>
      </c>
      <c r="L56" s="151">
        <f t="shared" si="3"/>
        <v>383.84349890563908</v>
      </c>
    </row>
    <row r="57" spans="1:12" x14ac:dyDescent="0.2">
      <c r="A57" s="153">
        <v>40393</v>
      </c>
      <c r="B57" s="151" t="s">
        <v>18</v>
      </c>
      <c r="C57" s="151" t="s">
        <v>22</v>
      </c>
      <c r="D57" s="154">
        <v>3.78</v>
      </c>
      <c r="E57" s="151">
        <v>0</v>
      </c>
      <c r="F57" s="151">
        <v>1</v>
      </c>
      <c r="G57" s="151">
        <v>0</v>
      </c>
      <c r="H57" s="154">
        <v>0</v>
      </c>
      <c r="I57" s="120">
        <f t="shared" si="0"/>
        <v>326.73635931628053</v>
      </c>
      <c r="J57" s="151">
        <f t="shared" si="1"/>
        <v>2.6459999999999999</v>
      </c>
      <c r="K57" s="151">
        <f t="shared" si="2"/>
        <v>1.323</v>
      </c>
      <c r="L57" s="151">
        <f t="shared" si="3"/>
        <v>432.27220337543912</v>
      </c>
    </row>
    <row r="58" spans="1:12" x14ac:dyDescent="0.2">
      <c r="A58" s="153">
        <v>40393</v>
      </c>
      <c r="B58" s="151" t="s">
        <v>18</v>
      </c>
      <c r="C58" s="151" t="s">
        <v>23</v>
      </c>
      <c r="D58" s="154">
        <v>4.1790000000000003</v>
      </c>
      <c r="E58" s="151">
        <v>0</v>
      </c>
      <c r="F58" s="151">
        <v>1</v>
      </c>
      <c r="G58" s="151">
        <v>0</v>
      </c>
      <c r="H58" s="154">
        <v>0</v>
      </c>
      <c r="I58" s="120">
        <f t="shared" si="0"/>
        <v>313.02481329267812</v>
      </c>
      <c r="J58" s="151">
        <f t="shared" si="1"/>
        <v>2.9253</v>
      </c>
      <c r="K58" s="151">
        <f t="shared" si="2"/>
        <v>1.46265</v>
      </c>
      <c r="L58" s="151">
        <f t="shared" si="3"/>
        <v>457.84574316253565</v>
      </c>
    </row>
    <row r="59" spans="1:12" x14ac:dyDescent="0.2">
      <c r="A59" s="153">
        <v>40393</v>
      </c>
      <c r="B59" s="151" t="s">
        <v>18</v>
      </c>
      <c r="C59" s="151" t="s">
        <v>24</v>
      </c>
      <c r="D59" s="154">
        <v>4.6224999999999996</v>
      </c>
      <c r="E59" s="151">
        <v>0</v>
      </c>
      <c r="F59" s="151">
        <v>1</v>
      </c>
      <c r="G59" s="151">
        <v>0</v>
      </c>
      <c r="H59" s="154">
        <v>0</v>
      </c>
      <c r="I59" s="120">
        <f t="shared" si="0"/>
        <v>297.78403469250867</v>
      </c>
      <c r="J59" s="151">
        <f t="shared" si="1"/>
        <v>3.2357499999999995</v>
      </c>
      <c r="K59" s="151">
        <f t="shared" si="2"/>
        <v>1.6178749999999997</v>
      </c>
      <c r="L59" s="151">
        <f t="shared" si="3"/>
        <v>481.77734512814237</v>
      </c>
    </row>
    <row r="60" spans="1:12" x14ac:dyDescent="0.2">
      <c r="A60" s="153">
        <v>40393</v>
      </c>
      <c r="B60" s="151" t="s">
        <v>18</v>
      </c>
      <c r="C60" s="151" t="s">
        <v>25</v>
      </c>
      <c r="D60" s="154">
        <v>4.0162500000000003</v>
      </c>
      <c r="E60" s="151">
        <v>0</v>
      </c>
      <c r="F60" s="151">
        <v>1</v>
      </c>
      <c r="G60" s="151">
        <v>0</v>
      </c>
      <c r="H60" s="154">
        <v>0</v>
      </c>
      <c r="I60" s="120">
        <f t="shared" si="0"/>
        <v>318.61768074967381</v>
      </c>
      <c r="J60" s="151">
        <f t="shared" si="1"/>
        <v>2.811375</v>
      </c>
      <c r="K60" s="151">
        <f t="shared" si="2"/>
        <v>1.4056875</v>
      </c>
      <c r="L60" s="151">
        <f t="shared" si="3"/>
        <v>447.87689110880711</v>
      </c>
    </row>
    <row r="61" spans="1:12" x14ac:dyDescent="0.2">
      <c r="A61" s="153">
        <v>40393</v>
      </c>
      <c r="B61" s="151" t="s">
        <v>18</v>
      </c>
      <c r="C61" s="151" t="s">
        <v>26</v>
      </c>
      <c r="D61" s="154">
        <v>3.1419999999999999</v>
      </c>
      <c r="E61" s="151">
        <v>0</v>
      </c>
      <c r="F61" s="151">
        <v>1</v>
      </c>
      <c r="G61" s="151">
        <v>0</v>
      </c>
      <c r="H61" s="154">
        <v>0</v>
      </c>
      <c r="I61" s="120">
        <f t="shared" si="0"/>
        <v>348.66108704324364</v>
      </c>
      <c r="J61" s="151">
        <f t="shared" si="1"/>
        <v>2.1993999999999998</v>
      </c>
      <c r="K61" s="151">
        <f t="shared" si="2"/>
        <v>1.0996999999999999</v>
      </c>
      <c r="L61" s="151">
        <f t="shared" si="3"/>
        <v>383.42259742145501</v>
      </c>
    </row>
    <row r="62" spans="1:12" x14ac:dyDescent="0.2">
      <c r="A62" s="153">
        <v>40393</v>
      </c>
      <c r="B62" s="151" t="s">
        <v>18</v>
      </c>
      <c r="C62" s="151" t="s">
        <v>27</v>
      </c>
      <c r="D62" s="154">
        <v>3.7450000000000001</v>
      </c>
      <c r="E62" s="151">
        <v>0</v>
      </c>
      <c r="F62" s="151">
        <v>1</v>
      </c>
      <c r="G62" s="151">
        <v>0</v>
      </c>
      <c r="H62" s="154">
        <v>0</v>
      </c>
      <c r="I62" s="120">
        <f t="shared" si="0"/>
        <v>327.93912651133337</v>
      </c>
      <c r="J62" s="151">
        <f t="shared" si="1"/>
        <v>2.6214999999999997</v>
      </c>
      <c r="K62" s="151">
        <f t="shared" si="2"/>
        <v>1.3107499999999999</v>
      </c>
      <c r="L62" s="151">
        <f t="shared" si="3"/>
        <v>429.84621007473015</v>
      </c>
    </row>
    <row r="63" spans="1:12" x14ac:dyDescent="0.2">
      <c r="A63" s="153">
        <v>40393</v>
      </c>
      <c r="B63" s="151" t="s">
        <v>18</v>
      </c>
      <c r="C63" s="151" t="s">
        <v>28</v>
      </c>
      <c r="D63" s="154">
        <v>3.5185714290000001</v>
      </c>
      <c r="E63" s="151">
        <v>0</v>
      </c>
      <c r="F63" s="151">
        <v>1</v>
      </c>
      <c r="G63" s="151">
        <v>0</v>
      </c>
      <c r="H63" s="154">
        <v>0</v>
      </c>
      <c r="I63" s="120">
        <f t="shared" si="0"/>
        <v>335.72029386051884</v>
      </c>
      <c r="J63" s="151">
        <f t="shared" si="1"/>
        <v>2.4630000003000001</v>
      </c>
      <c r="K63" s="151">
        <f t="shared" si="2"/>
        <v>1.2315000001500001</v>
      </c>
      <c r="L63" s="151">
        <f t="shared" si="3"/>
        <v>413.439541939587</v>
      </c>
    </row>
    <row r="64" spans="1:12" x14ac:dyDescent="0.2">
      <c r="A64" s="153">
        <v>40400</v>
      </c>
      <c r="B64" s="151" t="s">
        <v>7</v>
      </c>
      <c r="C64" s="151" t="s">
        <v>8</v>
      </c>
      <c r="D64" s="154">
        <v>3.556923077</v>
      </c>
      <c r="E64" s="151">
        <v>0</v>
      </c>
      <c r="F64" s="151">
        <v>1</v>
      </c>
      <c r="G64" s="151">
        <v>1</v>
      </c>
      <c r="H64" s="154">
        <v>3.556923077</v>
      </c>
      <c r="I64" s="120">
        <f t="shared" si="0"/>
        <v>403.2166338167691</v>
      </c>
      <c r="J64" s="151">
        <f t="shared" si="1"/>
        <v>2.4898461538999999</v>
      </c>
      <c r="K64" s="151">
        <f t="shared" si="2"/>
        <v>1.2449230769499999</v>
      </c>
      <c r="L64" s="151">
        <f t="shared" si="3"/>
        <v>501.97369244859357</v>
      </c>
    </row>
    <row r="65" spans="1:12" x14ac:dyDescent="0.2">
      <c r="A65" s="153">
        <v>40400</v>
      </c>
      <c r="B65" s="151" t="s">
        <v>7</v>
      </c>
      <c r="C65" s="151" t="s">
        <v>9</v>
      </c>
      <c r="D65" s="154">
        <v>3.8450000000000002</v>
      </c>
      <c r="E65" s="151">
        <v>0</v>
      </c>
      <c r="F65" s="151">
        <v>1</v>
      </c>
      <c r="G65" s="151">
        <v>1</v>
      </c>
      <c r="H65" s="154">
        <v>3.8450000000000002</v>
      </c>
      <c r="I65" s="120">
        <f t="shared" si="0"/>
        <v>380.78678544506573</v>
      </c>
      <c r="J65" s="151">
        <f t="shared" si="1"/>
        <v>2.6915</v>
      </c>
      <c r="K65" s="151">
        <f t="shared" si="2"/>
        <v>1.34575</v>
      </c>
      <c r="L65" s="151">
        <f t="shared" si="3"/>
        <v>512.44381651269725</v>
      </c>
    </row>
    <row r="66" spans="1:12" x14ac:dyDescent="0.2">
      <c r="A66" s="153">
        <v>40400</v>
      </c>
      <c r="B66" s="151" t="s">
        <v>7</v>
      </c>
      <c r="C66" s="151" t="s">
        <v>10</v>
      </c>
      <c r="D66" s="154">
        <v>4.6806666669999997</v>
      </c>
      <c r="E66" s="151">
        <v>0</v>
      </c>
      <c r="F66" s="151">
        <v>1</v>
      </c>
      <c r="G66" s="151">
        <v>1</v>
      </c>
      <c r="H66" s="154">
        <v>4.6806666669999997</v>
      </c>
      <c r="I66" s="120">
        <f t="shared" si="0"/>
        <v>315.72125907488589</v>
      </c>
      <c r="J66" s="151">
        <f t="shared" si="1"/>
        <v>3.2764666668999998</v>
      </c>
      <c r="K66" s="151">
        <f t="shared" si="2"/>
        <v>1.6382333334499999</v>
      </c>
      <c r="L66" s="151">
        <f t="shared" si="3"/>
        <v>517.22509069528132</v>
      </c>
    </row>
    <row r="67" spans="1:12" x14ac:dyDescent="0.2">
      <c r="A67" s="153">
        <v>40400</v>
      </c>
      <c r="B67" s="151" t="s">
        <v>7</v>
      </c>
      <c r="C67" s="151" t="s">
        <v>11</v>
      </c>
      <c r="D67" s="154">
        <v>4.5443749999999996</v>
      </c>
      <c r="E67" s="151">
        <v>0</v>
      </c>
      <c r="F67" s="151">
        <v>1</v>
      </c>
      <c r="G67" s="151">
        <v>1</v>
      </c>
      <c r="H67" s="154">
        <v>4.5443749999999996</v>
      </c>
      <c r="I67" s="120">
        <f t="shared" si="0"/>
        <v>326.33301302345433</v>
      </c>
      <c r="J67" s="151">
        <f t="shared" si="1"/>
        <v>3.1810624999999995</v>
      </c>
      <c r="K67" s="151">
        <f t="shared" si="2"/>
        <v>1.5905312499999997</v>
      </c>
      <c r="L67" s="151">
        <f t="shared" si="3"/>
        <v>519.04285512046101</v>
      </c>
    </row>
    <row r="68" spans="1:12" x14ac:dyDescent="0.2">
      <c r="A68" s="153">
        <v>40400</v>
      </c>
      <c r="B68" s="151" t="s">
        <v>7</v>
      </c>
      <c r="C68" s="151" t="s">
        <v>12</v>
      </c>
      <c r="D68" s="154">
        <v>4.314666667</v>
      </c>
      <c r="E68" s="151">
        <v>0</v>
      </c>
      <c r="F68" s="151">
        <v>1</v>
      </c>
      <c r="G68" s="151">
        <v>1</v>
      </c>
      <c r="H68" s="154">
        <v>4.314666667</v>
      </c>
      <c r="I68" s="120">
        <f t="shared" si="0"/>
        <v>344.21824667997578</v>
      </c>
      <c r="J68" s="151">
        <f t="shared" si="1"/>
        <v>3.0202666669</v>
      </c>
      <c r="K68" s="151">
        <f t="shared" si="2"/>
        <v>1.51013333345</v>
      </c>
      <c r="L68" s="151">
        <f t="shared" si="3"/>
        <v>519.81544829314623</v>
      </c>
    </row>
    <row r="69" spans="1:12" x14ac:dyDescent="0.2">
      <c r="A69" s="153">
        <v>40400</v>
      </c>
      <c r="B69" s="151" t="s">
        <v>7</v>
      </c>
      <c r="C69" s="151" t="s">
        <v>13</v>
      </c>
      <c r="D69" s="154">
        <v>3.8136363640000002</v>
      </c>
      <c r="E69" s="151">
        <v>0</v>
      </c>
      <c r="F69" s="151">
        <v>1</v>
      </c>
      <c r="G69" s="151">
        <v>1</v>
      </c>
      <c r="H69" s="154">
        <v>3.8136363640000002</v>
      </c>
      <c r="I69" s="120">
        <f t="shared" ref="I69:I83" si="5">$O$3+SUMPRODUCT($P$3:$T$3,D69:H69)</f>
        <v>383.22877764818747</v>
      </c>
      <c r="J69" s="151">
        <f t="shared" ref="J69:J83" si="6">D69*(1-$J$2)</f>
        <v>2.6695454548000002</v>
      </c>
      <c r="K69" s="151">
        <f t="shared" ref="K69:K83" si="7">J69*$K$2</f>
        <v>1.3347727274000001</v>
      </c>
      <c r="L69" s="151">
        <f t="shared" ref="L69:L83" si="8">I69*(J69-K69)</f>
        <v>511.52332075963938</v>
      </c>
    </row>
    <row r="70" spans="1:12" x14ac:dyDescent="0.2">
      <c r="A70" s="153">
        <v>40400</v>
      </c>
      <c r="B70" s="151" t="s">
        <v>7</v>
      </c>
      <c r="C70" s="151" t="s">
        <v>14</v>
      </c>
      <c r="D70" s="154">
        <v>4.1479999999999997</v>
      </c>
      <c r="E70" s="151">
        <v>0</v>
      </c>
      <c r="F70" s="151">
        <v>1</v>
      </c>
      <c r="G70" s="151">
        <v>1</v>
      </c>
      <c r="H70" s="154">
        <v>4.1479999999999997</v>
      </c>
      <c r="I70" s="120">
        <f t="shared" si="5"/>
        <v>357.19501701790114</v>
      </c>
      <c r="J70" s="151">
        <f t="shared" si="6"/>
        <v>2.9035999999999995</v>
      </c>
      <c r="K70" s="151">
        <f t="shared" si="7"/>
        <v>1.4517999999999998</v>
      </c>
      <c r="L70" s="151">
        <f t="shared" si="8"/>
        <v>518.57572570658874</v>
      </c>
    </row>
    <row r="71" spans="1:12" x14ac:dyDescent="0.2">
      <c r="A71" s="153">
        <v>40400</v>
      </c>
      <c r="B71" s="151" t="s">
        <v>7</v>
      </c>
      <c r="C71" s="151" t="s">
        <v>15</v>
      </c>
      <c r="D71" s="154">
        <v>4.1381249999999996</v>
      </c>
      <c r="E71" s="151">
        <v>0</v>
      </c>
      <c r="F71" s="151">
        <v>1</v>
      </c>
      <c r="G71" s="151">
        <v>1</v>
      </c>
      <c r="H71" s="154">
        <v>4.1381249999999996</v>
      </c>
      <c r="I71" s="120">
        <f t="shared" si="5"/>
        <v>357.96389065888548</v>
      </c>
      <c r="J71" s="151">
        <f t="shared" si="6"/>
        <v>2.8966874999999996</v>
      </c>
      <c r="K71" s="151">
        <f t="shared" si="7"/>
        <v>1.4483437499999998</v>
      </c>
      <c r="L71" s="151">
        <f t="shared" si="8"/>
        <v>518.45476376148008</v>
      </c>
    </row>
    <row r="72" spans="1:12" x14ac:dyDescent="0.2">
      <c r="A72" s="153">
        <v>40400</v>
      </c>
      <c r="B72" s="151" t="s">
        <v>7</v>
      </c>
      <c r="C72" s="151" t="s">
        <v>16</v>
      </c>
      <c r="D72" s="154">
        <v>4.1381249999999996</v>
      </c>
      <c r="E72" s="151">
        <v>0</v>
      </c>
      <c r="F72" s="151">
        <v>1</v>
      </c>
      <c r="G72" s="151">
        <v>1</v>
      </c>
      <c r="H72" s="154">
        <v>4.1381249999999996</v>
      </c>
      <c r="I72" s="120">
        <f t="shared" si="5"/>
        <v>357.96389065888548</v>
      </c>
      <c r="J72" s="151">
        <f t="shared" si="6"/>
        <v>2.8966874999999996</v>
      </c>
      <c r="K72" s="151">
        <f t="shared" si="7"/>
        <v>1.4483437499999998</v>
      </c>
      <c r="L72" s="151">
        <f t="shared" si="8"/>
        <v>518.45476376148008</v>
      </c>
    </row>
    <row r="73" spans="1:12" x14ac:dyDescent="0.2">
      <c r="A73" s="153">
        <v>40400</v>
      </c>
      <c r="B73" s="151" t="s">
        <v>7</v>
      </c>
      <c r="C73" s="151" t="s">
        <v>17</v>
      </c>
      <c r="D73" s="154">
        <v>4.4866666669999997</v>
      </c>
      <c r="E73" s="151">
        <v>0</v>
      </c>
      <c r="F73" s="151">
        <v>1</v>
      </c>
      <c r="G73" s="151">
        <v>1</v>
      </c>
      <c r="H73" s="154">
        <v>4.4866666669999997</v>
      </c>
      <c r="I73" s="120">
        <f t="shared" si="5"/>
        <v>330.82621971802098</v>
      </c>
      <c r="J73" s="151">
        <f t="shared" si="6"/>
        <v>3.1406666668999996</v>
      </c>
      <c r="K73" s="151">
        <f t="shared" si="7"/>
        <v>1.5703333334499998</v>
      </c>
      <c r="L73" s="151">
        <f t="shared" si="8"/>
        <v>519.50744040246195</v>
      </c>
    </row>
    <row r="74" spans="1:12" x14ac:dyDescent="0.2">
      <c r="A74" s="153">
        <v>40400</v>
      </c>
      <c r="B74" s="151" t="s">
        <v>18</v>
      </c>
      <c r="C74" s="151" t="s">
        <v>19</v>
      </c>
      <c r="D74" s="154">
        <v>3.1469999999999998</v>
      </c>
      <c r="E74" s="151">
        <v>0</v>
      </c>
      <c r="F74" s="151">
        <v>1</v>
      </c>
      <c r="G74" s="151">
        <v>0</v>
      </c>
      <c r="H74" s="154">
        <v>0</v>
      </c>
      <c r="I74" s="120">
        <f t="shared" si="5"/>
        <v>348.4892631582361</v>
      </c>
      <c r="J74" s="151">
        <f t="shared" si="6"/>
        <v>2.2028999999999996</v>
      </c>
      <c r="K74" s="151">
        <f t="shared" si="7"/>
        <v>1.1014499999999998</v>
      </c>
      <c r="L74" s="151">
        <f t="shared" si="8"/>
        <v>383.84349890563908</v>
      </c>
    </row>
    <row r="75" spans="1:12" x14ac:dyDescent="0.2">
      <c r="A75" s="153">
        <v>40400</v>
      </c>
      <c r="B75" s="151" t="s">
        <v>18</v>
      </c>
      <c r="C75" s="151" t="s">
        <v>20</v>
      </c>
      <c r="D75" s="154">
        <v>3.7450000000000001</v>
      </c>
      <c r="E75" s="151">
        <v>0</v>
      </c>
      <c r="F75" s="151">
        <v>1</v>
      </c>
      <c r="G75" s="151">
        <v>0</v>
      </c>
      <c r="H75" s="154">
        <v>0</v>
      </c>
      <c r="I75" s="120">
        <f t="shared" si="5"/>
        <v>327.93912651133337</v>
      </c>
      <c r="J75" s="151">
        <f t="shared" si="6"/>
        <v>2.6214999999999997</v>
      </c>
      <c r="K75" s="151">
        <f t="shared" si="7"/>
        <v>1.3107499999999999</v>
      </c>
      <c r="L75" s="151">
        <f t="shared" si="8"/>
        <v>429.84621007473015</v>
      </c>
    </row>
    <row r="76" spans="1:12" x14ac:dyDescent="0.2">
      <c r="A76" s="153">
        <v>40400</v>
      </c>
      <c r="B76" s="151" t="s">
        <v>18</v>
      </c>
      <c r="C76" s="151" t="s">
        <v>21</v>
      </c>
      <c r="D76" s="154">
        <v>3.1469999999999998</v>
      </c>
      <c r="E76" s="151">
        <v>0</v>
      </c>
      <c r="F76" s="151">
        <v>1</v>
      </c>
      <c r="G76" s="151">
        <v>0</v>
      </c>
      <c r="H76" s="154">
        <v>0</v>
      </c>
      <c r="I76" s="120">
        <f t="shared" si="5"/>
        <v>348.4892631582361</v>
      </c>
      <c r="J76" s="151">
        <f t="shared" si="6"/>
        <v>2.2028999999999996</v>
      </c>
      <c r="K76" s="151">
        <f t="shared" si="7"/>
        <v>1.1014499999999998</v>
      </c>
      <c r="L76" s="151">
        <f t="shared" si="8"/>
        <v>383.84349890563908</v>
      </c>
    </row>
    <row r="77" spans="1:12" x14ac:dyDescent="0.2">
      <c r="A77" s="153">
        <v>40400</v>
      </c>
      <c r="B77" s="151" t="s">
        <v>18</v>
      </c>
      <c r="C77" s="151" t="s">
        <v>22</v>
      </c>
      <c r="D77" s="154">
        <v>3.78</v>
      </c>
      <c r="E77" s="151">
        <v>0</v>
      </c>
      <c r="F77" s="151">
        <v>1</v>
      </c>
      <c r="G77" s="151">
        <v>0</v>
      </c>
      <c r="H77" s="154">
        <v>0</v>
      </c>
      <c r="I77" s="120">
        <f t="shared" si="5"/>
        <v>326.73635931628053</v>
      </c>
      <c r="J77" s="151">
        <f t="shared" si="6"/>
        <v>2.6459999999999999</v>
      </c>
      <c r="K77" s="151">
        <f t="shared" si="7"/>
        <v>1.323</v>
      </c>
      <c r="L77" s="151">
        <f t="shared" si="8"/>
        <v>432.27220337543912</v>
      </c>
    </row>
    <row r="78" spans="1:12" x14ac:dyDescent="0.2">
      <c r="A78" s="153">
        <v>40400</v>
      </c>
      <c r="B78" s="151" t="s">
        <v>18</v>
      </c>
      <c r="C78" s="151" t="s">
        <v>23</v>
      </c>
      <c r="D78" s="154">
        <v>4.1790000000000003</v>
      </c>
      <c r="E78" s="151">
        <v>0</v>
      </c>
      <c r="F78" s="151">
        <v>1</v>
      </c>
      <c r="G78" s="151">
        <v>0</v>
      </c>
      <c r="H78" s="154">
        <v>0</v>
      </c>
      <c r="I78" s="120">
        <f t="shared" si="5"/>
        <v>313.02481329267812</v>
      </c>
      <c r="J78" s="151">
        <f t="shared" si="6"/>
        <v>2.9253</v>
      </c>
      <c r="K78" s="151">
        <f t="shared" si="7"/>
        <v>1.46265</v>
      </c>
      <c r="L78" s="151">
        <f t="shared" si="8"/>
        <v>457.84574316253565</v>
      </c>
    </row>
    <row r="79" spans="1:12" x14ac:dyDescent="0.2">
      <c r="A79" s="153">
        <v>40400</v>
      </c>
      <c r="B79" s="151" t="s">
        <v>18</v>
      </c>
      <c r="C79" s="151" t="s">
        <v>24</v>
      </c>
      <c r="D79" s="154">
        <v>4.6224999999999996</v>
      </c>
      <c r="E79" s="151">
        <v>0</v>
      </c>
      <c r="F79" s="151">
        <v>1</v>
      </c>
      <c r="G79" s="151">
        <v>0</v>
      </c>
      <c r="H79" s="154">
        <v>0</v>
      </c>
      <c r="I79" s="120">
        <f t="shared" si="5"/>
        <v>297.78403469250867</v>
      </c>
      <c r="J79" s="151">
        <f t="shared" si="6"/>
        <v>3.2357499999999995</v>
      </c>
      <c r="K79" s="151">
        <f t="shared" si="7"/>
        <v>1.6178749999999997</v>
      </c>
      <c r="L79" s="151">
        <f t="shared" si="8"/>
        <v>481.77734512814237</v>
      </c>
    </row>
    <row r="80" spans="1:12" x14ac:dyDescent="0.2">
      <c r="A80" s="153">
        <v>40400</v>
      </c>
      <c r="B80" s="151" t="s">
        <v>18</v>
      </c>
      <c r="C80" s="151" t="s">
        <v>25</v>
      </c>
      <c r="D80" s="154">
        <v>4.0162500000000003</v>
      </c>
      <c r="E80" s="151">
        <v>0</v>
      </c>
      <c r="F80" s="151">
        <v>1</v>
      </c>
      <c r="G80" s="151">
        <v>0</v>
      </c>
      <c r="H80" s="154">
        <v>0</v>
      </c>
      <c r="I80" s="120">
        <f t="shared" si="5"/>
        <v>318.61768074967381</v>
      </c>
      <c r="J80" s="151">
        <f t="shared" si="6"/>
        <v>2.811375</v>
      </c>
      <c r="K80" s="151">
        <f t="shared" si="7"/>
        <v>1.4056875</v>
      </c>
      <c r="L80" s="151">
        <f t="shared" si="8"/>
        <v>447.87689110880711</v>
      </c>
    </row>
    <row r="81" spans="1:12" x14ac:dyDescent="0.2">
      <c r="A81" s="153">
        <v>40400</v>
      </c>
      <c r="B81" s="151" t="s">
        <v>18</v>
      </c>
      <c r="C81" s="151" t="s">
        <v>26</v>
      </c>
      <c r="D81" s="154">
        <v>3.1419999999999999</v>
      </c>
      <c r="E81" s="151">
        <v>0</v>
      </c>
      <c r="F81" s="151">
        <v>1</v>
      </c>
      <c r="G81" s="151">
        <v>0</v>
      </c>
      <c r="H81" s="154">
        <v>0</v>
      </c>
      <c r="I81" s="120">
        <f t="shared" si="5"/>
        <v>348.66108704324364</v>
      </c>
      <c r="J81" s="151">
        <f t="shared" si="6"/>
        <v>2.1993999999999998</v>
      </c>
      <c r="K81" s="151">
        <f t="shared" si="7"/>
        <v>1.0996999999999999</v>
      </c>
      <c r="L81" s="151">
        <f t="shared" si="8"/>
        <v>383.42259742145501</v>
      </c>
    </row>
    <row r="82" spans="1:12" x14ac:dyDescent="0.2">
      <c r="A82" s="153">
        <v>40400</v>
      </c>
      <c r="B82" s="151" t="s">
        <v>18</v>
      </c>
      <c r="C82" s="151" t="s">
        <v>27</v>
      </c>
      <c r="D82" s="154">
        <v>3.7450000000000001</v>
      </c>
      <c r="E82" s="151">
        <v>0</v>
      </c>
      <c r="F82" s="151">
        <v>1</v>
      </c>
      <c r="G82" s="151">
        <v>0</v>
      </c>
      <c r="H82" s="154">
        <v>0</v>
      </c>
      <c r="I82" s="120">
        <f t="shared" si="5"/>
        <v>327.93912651133337</v>
      </c>
      <c r="J82" s="151">
        <f t="shared" si="6"/>
        <v>2.6214999999999997</v>
      </c>
      <c r="K82" s="151">
        <f t="shared" si="7"/>
        <v>1.3107499999999999</v>
      </c>
      <c r="L82" s="151">
        <f t="shared" si="8"/>
        <v>429.84621007473015</v>
      </c>
    </row>
    <row r="83" spans="1:12" x14ac:dyDescent="0.2">
      <c r="A83" s="153">
        <v>40400</v>
      </c>
      <c r="B83" s="151" t="s">
        <v>18</v>
      </c>
      <c r="C83" s="151" t="s">
        <v>28</v>
      </c>
      <c r="D83" s="154">
        <v>3.5185714290000001</v>
      </c>
      <c r="E83" s="151">
        <v>0</v>
      </c>
      <c r="F83" s="151">
        <v>1</v>
      </c>
      <c r="G83" s="151">
        <v>0</v>
      </c>
      <c r="H83" s="154">
        <v>0</v>
      </c>
      <c r="I83" s="120">
        <f t="shared" si="5"/>
        <v>335.72029386051884</v>
      </c>
      <c r="J83" s="151">
        <f t="shared" si="6"/>
        <v>2.4630000003000001</v>
      </c>
      <c r="K83" s="151">
        <f t="shared" si="7"/>
        <v>1.2315000001500001</v>
      </c>
      <c r="L83" s="151">
        <f t="shared" si="8"/>
        <v>413.439541939587</v>
      </c>
    </row>
  </sheetData>
  <mergeCells count="1">
    <mergeCell ref="A1:K1"/>
  </mergeCell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A2F1-65D4-4E40-9FAF-F40F4CA06E38}">
  <sheetPr>
    <tabColor rgb="FF007800"/>
  </sheetPr>
  <dimension ref="A1:T83"/>
  <sheetViews>
    <sheetView workbookViewId="0">
      <selection activeCell="G3" sqref="G3:H3"/>
    </sheetView>
  </sheetViews>
  <sheetFormatPr baseColWidth="10" defaultRowHeight="15" x14ac:dyDescent="0.2"/>
  <cols>
    <col min="1" max="1" width="10.83203125" style="151"/>
    <col min="2" max="2" width="9.1640625" style="151" customWidth="1"/>
    <col min="3" max="3" width="10.83203125" style="151"/>
    <col min="4" max="4" width="20.1640625" style="151" customWidth="1"/>
    <col min="5" max="5" width="10.83203125" style="151"/>
    <col min="6" max="6" width="11.1640625" style="151" customWidth="1"/>
    <col min="7" max="7" width="13" style="151" customWidth="1"/>
    <col min="8" max="8" width="31.6640625" style="151" customWidth="1"/>
    <col min="9" max="9" width="15.33203125" style="151" customWidth="1"/>
    <col min="10" max="10" width="13.33203125" style="151" customWidth="1"/>
    <col min="11" max="11" width="17.83203125" style="151" customWidth="1"/>
    <col min="12" max="13" width="10.83203125" style="151"/>
    <col min="14" max="14" width="29.33203125" style="151" bestFit="1" customWidth="1"/>
    <col min="15" max="15" width="13.33203125" style="151" customWidth="1"/>
    <col min="16" max="16" width="16.83203125" style="151" bestFit="1" customWidth="1"/>
    <col min="17" max="19" width="10.83203125" style="151"/>
    <col min="20" max="20" width="13.6640625" style="151" bestFit="1" customWidth="1"/>
    <col min="21" max="16384" width="10.83203125" style="151"/>
  </cols>
  <sheetData>
    <row r="1" spans="1:20" x14ac:dyDescent="0.2">
      <c r="A1" s="150" t="s">
        <v>415</v>
      </c>
      <c r="B1" s="150"/>
      <c r="C1" s="150"/>
      <c r="D1" s="150"/>
      <c r="E1" s="150"/>
      <c r="F1" s="150"/>
      <c r="G1" s="150"/>
      <c r="H1" s="150"/>
      <c r="I1" s="150"/>
      <c r="J1" s="150"/>
      <c r="K1" s="150"/>
    </row>
    <row r="2" spans="1:20" ht="19" x14ac:dyDescent="0.2">
      <c r="I2" s="152" t="s">
        <v>417</v>
      </c>
      <c r="J2" s="152">
        <v>0.3</v>
      </c>
      <c r="K2" s="152">
        <v>0.5</v>
      </c>
      <c r="N2" s="142" t="s">
        <v>59</v>
      </c>
      <c r="O2" s="146" t="s">
        <v>78</v>
      </c>
      <c r="P2" s="147" t="s">
        <v>4</v>
      </c>
      <c r="Q2" s="146" t="s">
        <v>5</v>
      </c>
      <c r="R2" s="147" t="s">
        <v>6</v>
      </c>
      <c r="S2" s="146" t="s">
        <v>7</v>
      </c>
      <c r="T2" s="147" t="s">
        <v>362</v>
      </c>
    </row>
    <row r="3" spans="1:20" ht="16" x14ac:dyDescent="0.2">
      <c r="A3" s="143" t="s">
        <v>0</v>
      </c>
      <c r="B3" s="144" t="s">
        <v>1</v>
      </c>
      <c r="C3" s="144" t="s">
        <v>2</v>
      </c>
      <c r="D3" s="144" t="s">
        <v>4</v>
      </c>
      <c r="E3" s="144" t="s">
        <v>5</v>
      </c>
      <c r="F3" s="144" t="s">
        <v>6</v>
      </c>
      <c r="G3" s="144" t="s">
        <v>7</v>
      </c>
      <c r="H3" s="144" t="s">
        <v>418</v>
      </c>
      <c r="I3" s="151" t="s">
        <v>404</v>
      </c>
      <c r="J3" s="151" t="s">
        <v>405</v>
      </c>
      <c r="K3" s="151" t="s">
        <v>406</v>
      </c>
      <c r="L3" s="151" t="s">
        <v>407</v>
      </c>
      <c r="N3" s="145" t="s">
        <v>72</v>
      </c>
      <c r="O3" s="148">
        <v>376.74432485042075</v>
      </c>
      <c r="P3" s="149">
        <v>-34.364777001509609</v>
      </c>
      <c r="Q3" s="148">
        <v>124.58623018478522</v>
      </c>
      <c r="R3" s="149">
        <v>0</v>
      </c>
      <c r="S3" s="148">
        <v>223.52566016026705</v>
      </c>
      <c r="T3" s="149">
        <v>-43.495844870320859</v>
      </c>
    </row>
    <row r="4" spans="1:20" x14ac:dyDescent="0.2">
      <c r="A4" s="153">
        <v>40379</v>
      </c>
      <c r="B4" s="151" t="s">
        <v>7</v>
      </c>
      <c r="C4" s="151" t="s">
        <v>8</v>
      </c>
      <c r="D4" s="154">
        <v>3.556923077</v>
      </c>
      <c r="E4" s="151">
        <v>1</v>
      </c>
      <c r="F4" s="151">
        <v>0</v>
      </c>
      <c r="G4" s="151">
        <v>1</v>
      </c>
      <c r="H4" s="154">
        <v>3.556923077</v>
      </c>
      <c r="I4" s="120">
        <f>$O$3+SUMPRODUCT($P$3:$T$3,D4:H4)</f>
        <v>447.91197246998831</v>
      </c>
      <c r="J4" s="151">
        <f>D4*(1-$J$2)</f>
        <v>2.4898461538999999</v>
      </c>
      <c r="K4" s="151">
        <f>J4*$K$2</f>
        <v>1.2449230769499999</v>
      </c>
      <c r="L4" s="151">
        <f>I4*(J4-K4)</f>
        <v>557.61595097008149</v>
      </c>
    </row>
    <row r="5" spans="1:20" x14ac:dyDescent="0.2">
      <c r="A5" s="153">
        <v>40379</v>
      </c>
      <c r="B5" s="151" t="s">
        <v>7</v>
      </c>
      <c r="C5" s="151" t="s">
        <v>9</v>
      </c>
      <c r="D5" s="154">
        <v>3.8450000000000002</v>
      </c>
      <c r="E5" s="151">
        <v>1</v>
      </c>
      <c r="F5" s="151">
        <v>0</v>
      </c>
      <c r="G5" s="151">
        <v>1</v>
      </c>
      <c r="H5" s="154">
        <v>3.8450000000000002</v>
      </c>
      <c r="I5" s="120">
        <f t="shared" ref="I5:I68" si="0">$O$3+SUMPRODUCT($P$3:$T$3,D5:H5)</f>
        <v>425.48212409828488</v>
      </c>
      <c r="J5" s="151">
        <f t="shared" ref="J5:J68" si="1">D5*(1-$J$2)</f>
        <v>2.6915</v>
      </c>
      <c r="K5" s="151">
        <f t="shared" ref="K5:K68" si="2">J5*$K$2</f>
        <v>1.34575</v>
      </c>
      <c r="L5" s="151">
        <f t="shared" ref="L5:L68" si="3">I5*(J5-K5)</f>
        <v>572.59256850526685</v>
      </c>
    </row>
    <row r="6" spans="1:20" x14ac:dyDescent="0.2">
      <c r="A6" s="153">
        <v>40379</v>
      </c>
      <c r="B6" s="151" t="s">
        <v>7</v>
      </c>
      <c r="C6" s="151" t="s">
        <v>10</v>
      </c>
      <c r="D6" s="154">
        <v>4.6806666669999997</v>
      </c>
      <c r="E6" s="151">
        <v>1</v>
      </c>
      <c r="F6" s="151">
        <v>0</v>
      </c>
      <c r="G6" s="151">
        <v>1</v>
      </c>
      <c r="H6" s="154">
        <v>4.6806666669999997</v>
      </c>
      <c r="I6" s="120">
        <f t="shared" si="0"/>
        <v>360.41659772810499</v>
      </c>
      <c r="J6" s="151">
        <f t="shared" si="1"/>
        <v>3.2764666668999998</v>
      </c>
      <c r="K6" s="151">
        <f t="shared" si="2"/>
        <v>1.6382333334499999</v>
      </c>
      <c r="L6" s="151">
        <f t="shared" si="3"/>
        <v>590.44648432682106</v>
      </c>
      <c r="N6" s="151" t="s">
        <v>408</v>
      </c>
      <c r="O6" s="151" t="s">
        <v>409</v>
      </c>
    </row>
    <row r="7" spans="1:20" x14ac:dyDescent="0.2">
      <c r="A7" s="153">
        <v>40379</v>
      </c>
      <c r="B7" s="151" t="s">
        <v>7</v>
      </c>
      <c r="C7" s="151" t="s">
        <v>11</v>
      </c>
      <c r="D7" s="154">
        <v>4.5443749999999996</v>
      </c>
      <c r="E7" s="151">
        <v>1</v>
      </c>
      <c r="F7" s="151">
        <v>1</v>
      </c>
      <c r="G7" s="151">
        <v>1</v>
      </c>
      <c r="H7" s="154">
        <v>4.5443749999999996</v>
      </c>
      <c r="I7" s="120">
        <f t="shared" si="0"/>
        <v>371.02835167667348</v>
      </c>
      <c r="J7" s="151">
        <f t="shared" si="1"/>
        <v>3.1810624999999995</v>
      </c>
      <c r="K7" s="151">
        <f t="shared" si="2"/>
        <v>1.5905312499999997</v>
      </c>
      <c r="L7" s="151">
        <f t="shared" si="3"/>
        <v>590.13218797773902</v>
      </c>
      <c r="N7" s="153">
        <v>40379</v>
      </c>
      <c r="O7" s="151">
        <f>SUMIF($A$4:$A$83,N7,$L$4:$L$83)</f>
        <v>10632.296821236167</v>
      </c>
    </row>
    <row r="8" spans="1:20" x14ac:dyDescent="0.2">
      <c r="A8" s="153">
        <v>40379</v>
      </c>
      <c r="B8" s="151" t="s">
        <v>7</v>
      </c>
      <c r="C8" s="151" t="s">
        <v>12</v>
      </c>
      <c r="D8" s="154">
        <v>4.314666667</v>
      </c>
      <c r="E8" s="151">
        <v>1</v>
      </c>
      <c r="F8" s="151">
        <v>0</v>
      </c>
      <c r="G8" s="151">
        <v>1</v>
      </c>
      <c r="H8" s="154">
        <v>4.314666667</v>
      </c>
      <c r="I8" s="120">
        <f t="shared" si="0"/>
        <v>388.91358533319499</v>
      </c>
      <c r="J8" s="151">
        <f t="shared" si="1"/>
        <v>3.0202666669</v>
      </c>
      <c r="K8" s="151">
        <f t="shared" si="2"/>
        <v>1.51013333345</v>
      </c>
      <c r="L8" s="151">
        <f t="shared" si="3"/>
        <v>587.31136904320874</v>
      </c>
      <c r="N8" s="153">
        <v>40386</v>
      </c>
      <c r="O8" s="151">
        <f t="shared" ref="O8:O10" si="4">SUMIF($A$4:$A$83,N8,$L$4:$L$83)</f>
        <v>7200.1982107554431</v>
      </c>
    </row>
    <row r="9" spans="1:20" x14ac:dyDescent="0.2">
      <c r="A9" s="153">
        <v>40379</v>
      </c>
      <c r="B9" s="151" t="s">
        <v>7</v>
      </c>
      <c r="C9" s="151" t="s">
        <v>13</v>
      </c>
      <c r="D9" s="154">
        <v>3.8136363640000002</v>
      </c>
      <c r="E9" s="151">
        <v>1</v>
      </c>
      <c r="F9" s="151">
        <v>0</v>
      </c>
      <c r="G9" s="151">
        <v>1</v>
      </c>
      <c r="H9" s="154">
        <v>3.8136363640000002</v>
      </c>
      <c r="I9" s="120">
        <f t="shared" si="0"/>
        <v>427.92411630140657</v>
      </c>
      <c r="J9" s="151">
        <f t="shared" si="1"/>
        <v>2.6695454548000002</v>
      </c>
      <c r="K9" s="151">
        <f t="shared" si="2"/>
        <v>1.3347727274000001</v>
      </c>
      <c r="L9" s="151">
        <f t="shared" si="3"/>
        <v>571.18143983586333</v>
      </c>
      <c r="N9" s="153">
        <v>40393</v>
      </c>
      <c r="O9" s="151">
        <f t="shared" si="4"/>
        <v>7200.1982107554431</v>
      </c>
    </row>
    <row r="10" spans="1:20" x14ac:dyDescent="0.2">
      <c r="A10" s="153">
        <v>40379</v>
      </c>
      <c r="B10" s="151" t="s">
        <v>7</v>
      </c>
      <c r="C10" s="151" t="s">
        <v>14</v>
      </c>
      <c r="D10" s="154">
        <v>4.1479999999999997</v>
      </c>
      <c r="E10" s="151">
        <v>1</v>
      </c>
      <c r="F10" s="151">
        <v>0</v>
      </c>
      <c r="G10" s="151">
        <v>1</v>
      </c>
      <c r="H10" s="154">
        <v>4.1479999999999997</v>
      </c>
      <c r="I10" s="120">
        <f t="shared" si="0"/>
        <v>401.89035567112029</v>
      </c>
      <c r="J10" s="151">
        <f t="shared" si="1"/>
        <v>2.9035999999999995</v>
      </c>
      <c r="K10" s="151">
        <f t="shared" si="2"/>
        <v>1.4517999999999998</v>
      </c>
      <c r="L10" s="151">
        <f t="shared" si="3"/>
        <v>583.46441836333236</v>
      </c>
      <c r="N10" s="153">
        <v>40400</v>
      </c>
      <c r="O10" s="151">
        <f t="shared" si="4"/>
        <v>7200.1982107554431</v>
      </c>
    </row>
    <row r="11" spans="1:20" x14ac:dyDescent="0.2">
      <c r="A11" s="153">
        <v>40379</v>
      </c>
      <c r="B11" s="151" t="s">
        <v>7</v>
      </c>
      <c r="C11" s="151" t="s">
        <v>15</v>
      </c>
      <c r="D11" s="154">
        <v>4.1381249999999996</v>
      </c>
      <c r="E11" s="151">
        <v>1</v>
      </c>
      <c r="F11" s="151">
        <v>0</v>
      </c>
      <c r="G11" s="151">
        <v>1</v>
      </c>
      <c r="H11" s="154">
        <v>4.1381249999999996</v>
      </c>
      <c r="I11" s="120">
        <f t="shared" si="0"/>
        <v>402.65922931210457</v>
      </c>
      <c r="J11" s="151">
        <f t="shared" si="1"/>
        <v>2.8966874999999996</v>
      </c>
      <c r="K11" s="151">
        <f t="shared" si="2"/>
        <v>1.4483437499999998</v>
      </c>
      <c r="L11" s="151">
        <f t="shared" si="3"/>
        <v>583.18897815400339</v>
      </c>
      <c r="N11" s="156" t="s">
        <v>410</v>
      </c>
      <c r="O11" s="156">
        <f>SUM(O7:O10)</f>
        <v>32232.891453502496</v>
      </c>
    </row>
    <row r="12" spans="1:20" x14ac:dyDescent="0.2">
      <c r="A12" s="153">
        <v>40379</v>
      </c>
      <c r="B12" s="151" t="s">
        <v>7</v>
      </c>
      <c r="C12" s="151" t="s">
        <v>16</v>
      </c>
      <c r="D12" s="154">
        <v>4.1381249999999996</v>
      </c>
      <c r="E12" s="151">
        <v>1</v>
      </c>
      <c r="F12" s="151">
        <v>0</v>
      </c>
      <c r="G12" s="151">
        <v>1</v>
      </c>
      <c r="H12" s="154">
        <v>4.1381249999999996</v>
      </c>
      <c r="I12" s="120">
        <f t="shared" si="0"/>
        <v>402.65922931210457</v>
      </c>
      <c r="J12" s="151">
        <f t="shared" si="1"/>
        <v>2.8966874999999996</v>
      </c>
      <c r="K12" s="151">
        <f t="shared" si="2"/>
        <v>1.4483437499999998</v>
      </c>
      <c r="L12" s="151">
        <f t="shared" si="3"/>
        <v>583.18897815400339</v>
      </c>
    </row>
    <row r="13" spans="1:20" x14ac:dyDescent="0.2">
      <c r="A13" s="153">
        <v>40379</v>
      </c>
      <c r="B13" s="151" t="s">
        <v>7</v>
      </c>
      <c r="C13" s="151" t="s">
        <v>17</v>
      </c>
      <c r="D13" s="154">
        <v>4.4866666669999997</v>
      </c>
      <c r="E13" s="151">
        <v>1</v>
      </c>
      <c r="F13" s="151">
        <v>1</v>
      </c>
      <c r="G13" s="151">
        <v>1</v>
      </c>
      <c r="H13" s="154">
        <v>4.4866666669999997</v>
      </c>
      <c r="I13" s="120">
        <f t="shared" si="0"/>
        <v>375.52155837124013</v>
      </c>
      <c r="J13" s="151">
        <f t="shared" si="1"/>
        <v>3.1406666668999996</v>
      </c>
      <c r="K13" s="151">
        <f t="shared" si="2"/>
        <v>1.5703333334499998</v>
      </c>
      <c r="L13" s="151">
        <f t="shared" si="3"/>
        <v>589.69402053944816</v>
      </c>
    </row>
    <row r="14" spans="1:20" x14ac:dyDescent="0.2">
      <c r="A14" s="153">
        <v>40379</v>
      </c>
      <c r="B14" s="151" t="s">
        <v>18</v>
      </c>
      <c r="C14" s="151" t="s">
        <v>19</v>
      </c>
      <c r="D14" s="154">
        <v>3.1469999999999998</v>
      </c>
      <c r="E14" s="151">
        <v>1</v>
      </c>
      <c r="F14" s="151">
        <v>0</v>
      </c>
      <c r="G14" s="151">
        <v>0</v>
      </c>
      <c r="H14" s="154">
        <v>0</v>
      </c>
      <c r="I14" s="120">
        <f t="shared" si="0"/>
        <v>393.18460181145525</v>
      </c>
      <c r="J14" s="151">
        <f t="shared" si="1"/>
        <v>2.2028999999999996</v>
      </c>
      <c r="K14" s="151">
        <f t="shared" si="2"/>
        <v>1.1014499999999998</v>
      </c>
      <c r="L14" s="151">
        <f t="shared" si="3"/>
        <v>433.07317966522731</v>
      </c>
      <c r="N14" s="151" t="s">
        <v>2</v>
      </c>
      <c r="O14" s="151" t="s">
        <v>409</v>
      </c>
    </row>
    <row r="15" spans="1:20" x14ac:dyDescent="0.2">
      <c r="A15" s="153">
        <v>40379</v>
      </c>
      <c r="B15" s="151" t="s">
        <v>18</v>
      </c>
      <c r="C15" s="151" t="s">
        <v>20</v>
      </c>
      <c r="D15" s="154">
        <v>3.7450000000000001</v>
      </c>
      <c r="E15" s="151">
        <v>1</v>
      </c>
      <c r="F15" s="151">
        <v>0</v>
      </c>
      <c r="G15" s="151">
        <v>0</v>
      </c>
      <c r="H15" s="154">
        <v>0</v>
      </c>
      <c r="I15" s="120">
        <f t="shared" si="0"/>
        <v>372.63446516455247</v>
      </c>
      <c r="J15" s="151">
        <f t="shared" si="1"/>
        <v>2.6214999999999997</v>
      </c>
      <c r="K15" s="151">
        <f t="shared" si="2"/>
        <v>1.3107499999999999</v>
      </c>
      <c r="L15" s="151">
        <f t="shared" si="3"/>
        <v>488.4306252144371</v>
      </c>
      <c r="N15" s="151" t="s">
        <v>8</v>
      </c>
      <c r="O15" s="151">
        <f>SUMIF($C$4:$C$83,N15,$L$4:$L$83)</f>
        <v>1765.1629847985948</v>
      </c>
    </row>
    <row r="16" spans="1:20" x14ac:dyDescent="0.2">
      <c r="A16" s="153">
        <v>40379</v>
      </c>
      <c r="B16" s="151" t="s">
        <v>18</v>
      </c>
      <c r="C16" s="151" t="s">
        <v>21</v>
      </c>
      <c r="D16" s="154">
        <v>3.1469999999999998</v>
      </c>
      <c r="E16" s="151">
        <v>1</v>
      </c>
      <c r="F16" s="151">
        <v>0</v>
      </c>
      <c r="G16" s="151">
        <v>0</v>
      </c>
      <c r="H16" s="154">
        <v>0</v>
      </c>
      <c r="I16" s="120">
        <f t="shared" si="0"/>
        <v>393.18460181145525</v>
      </c>
      <c r="J16" s="151">
        <f t="shared" si="1"/>
        <v>2.2028999999999996</v>
      </c>
      <c r="K16" s="151">
        <f t="shared" si="2"/>
        <v>1.1014499999999998</v>
      </c>
      <c r="L16" s="151">
        <f t="shared" si="3"/>
        <v>433.07317966522731</v>
      </c>
      <c r="N16" s="151" t="s">
        <v>9</v>
      </c>
      <c r="O16" s="151">
        <f t="shared" ref="O16:O34" si="5">SUMIF($C$4:$C$83,N16,$L$4:$L$83)</f>
        <v>1787.3845162075436</v>
      </c>
    </row>
    <row r="17" spans="1:15" x14ac:dyDescent="0.2">
      <c r="A17" s="153">
        <v>40379</v>
      </c>
      <c r="B17" s="151" t="s">
        <v>18</v>
      </c>
      <c r="C17" s="151" t="s">
        <v>22</v>
      </c>
      <c r="D17" s="154">
        <v>3.78</v>
      </c>
      <c r="E17" s="151">
        <v>1</v>
      </c>
      <c r="F17" s="151">
        <v>0</v>
      </c>
      <c r="G17" s="151">
        <v>0</v>
      </c>
      <c r="H17" s="154">
        <v>0</v>
      </c>
      <c r="I17" s="120">
        <f t="shared" si="0"/>
        <v>371.43169796949962</v>
      </c>
      <c r="J17" s="151">
        <f t="shared" si="1"/>
        <v>2.6459999999999999</v>
      </c>
      <c r="K17" s="151">
        <f t="shared" si="2"/>
        <v>1.323</v>
      </c>
      <c r="L17" s="151">
        <f t="shared" si="3"/>
        <v>491.40413641364796</v>
      </c>
      <c r="N17" s="151" t="s">
        <v>19</v>
      </c>
      <c r="O17" s="151">
        <f t="shared" si="5"/>
        <v>1320.6162089498143</v>
      </c>
    </row>
    <row r="18" spans="1:15" x14ac:dyDescent="0.2">
      <c r="A18" s="153">
        <v>40379</v>
      </c>
      <c r="B18" s="151" t="s">
        <v>18</v>
      </c>
      <c r="C18" s="151" t="s">
        <v>23</v>
      </c>
      <c r="D18" s="154">
        <v>4.1790000000000003</v>
      </c>
      <c r="E18" s="151">
        <v>1</v>
      </c>
      <c r="F18" s="151">
        <v>0</v>
      </c>
      <c r="G18" s="151">
        <v>0</v>
      </c>
      <c r="H18" s="154">
        <v>0</v>
      </c>
      <c r="I18" s="120">
        <f t="shared" si="0"/>
        <v>357.72015194589733</v>
      </c>
      <c r="J18" s="151">
        <f t="shared" si="1"/>
        <v>2.9253</v>
      </c>
      <c r="K18" s="151">
        <f t="shared" si="2"/>
        <v>1.46265</v>
      </c>
      <c r="L18" s="151">
        <f t="shared" si="3"/>
        <v>523.21938024366671</v>
      </c>
      <c r="N18" s="151" t="s">
        <v>10</v>
      </c>
      <c r="O18" s="151">
        <f t="shared" si="5"/>
        <v>1749.4819917745153</v>
      </c>
    </row>
    <row r="19" spans="1:15" x14ac:dyDescent="0.2">
      <c r="A19" s="153">
        <v>40379</v>
      </c>
      <c r="B19" s="151" t="s">
        <v>18</v>
      </c>
      <c r="C19" s="151" t="s">
        <v>24</v>
      </c>
      <c r="D19" s="154">
        <v>4.6224999999999996</v>
      </c>
      <c r="E19" s="151">
        <v>1</v>
      </c>
      <c r="F19" s="151">
        <v>0</v>
      </c>
      <c r="G19" s="151">
        <v>0</v>
      </c>
      <c r="H19" s="154">
        <v>0</v>
      </c>
      <c r="I19" s="120">
        <f t="shared" si="0"/>
        <v>342.47937334572782</v>
      </c>
      <c r="J19" s="151">
        <f t="shared" si="1"/>
        <v>3.2357499999999995</v>
      </c>
      <c r="K19" s="151">
        <f t="shared" si="2"/>
        <v>1.6178749999999997</v>
      </c>
      <c r="L19" s="151">
        <f t="shared" si="3"/>
        <v>554.08881615171936</v>
      </c>
      <c r="N19" s="151" t="s">
        <v>20</v>
      </c>
      <c r="O19" s="151">
        <f t="shared" si="5"/>
        <v>1463.8182972136267</v>
      </c>
    </row>
    <row r="20" spans="1:15" x14ac:dyDescent="0.2">
      <c r="A20" s="153">
        <v>40379</v>
      </c>
      <c r="B20" s="151" t="s">
        <v>18</v>
      </c>
      <c r="C20" s="151" t="s">
        <v>25</v>
      </c>
      <c r="D20" s="154">
        <v>4.0162500000000003</v>
      </c>
      <c r="E20" s="151">
        <v>1</v>
      </c>
      <c r="F20" s="151">
        <v>0</v>
      </c>
      <c r="G20" s="151">
        <v>0</v>
      </c>
      <c r="H20" s="154">
        <v>0</v>
      </c>
      <c r="I20" s="120">
        <f t="shared" si="0"/>
        <v>363.31301940289302</v>
      </c>
      <c r="J20" s="151">
        <f t="shared" si="1"/>
        <v>2.811375</v>
      </c>
      <c r="K20" s="151">
        <f t="shared" si="2"/>
        <v>1.4056875</v>
      </c>
      <c r="L20" s="151">
        <f t="shared" si="3"/>
        <v>510.70456996190416</v>
      </c>
      <c r="N20" s="151" t="s">
        <v>21</v>
      </c>
      <c r="O20" s="151">
        <f t="shared" si="5"/>
        <v>1320.6162089498143</v>
      </c>
    </row>
    <row r="21" spans="1:15" x14ac:dyDescent="0.2">
      <c r="A21" s="153">
        <v>40379</v>
      </c>
      <c r="B21" s="151" t="s">
        <v>18</v>
      </c>
      <c r="C21" s="151" t="s">
        <v>26</v>
      </c>
      <c r="D21" s="154">
        <v>3.1419999999999999</v>
      </c>
      <c r="E21" s="151">
        <v>1</v>
      </c>
      <c r="F21" s="151">
        <v>1</v>
      </c>
      <c r="G21" s="151">
        <v>0</v>
      </c>
      <c r="H21" s="154">
        <v>0</v>
      </c>
      <c r="I21" s="120">
        <f t="shared" si="0"/>
        <v>393.35642569646279</v>
      </c>
      <c r="J21" s="151">
        <f t="shared" si="1"/>
        <v>2.1993999999999998</v>
      </c>
      <c r="K21" s="151">
        <f t="shared" si="2"/>
        <v>1.0996999999999999</v>
      </c>
      <c r="L21" s="151">
        <f t="shared" si="3"/>
        <v>432.5740613384001</v>
      </c>
      <c r="N21" s="151" t="s">
        <v>22</v>
      </c>
      <c r="O21" s="151">
        <f t="shared" si="5"/>
        <v>1471.1337980511796</v>
      </c>
    </row>
    <row r="22" spans="1:15" x14ac:dyDescent="0.2">
      <c r="A22" s="153">
        <v>40379</v>
      </c>
      <c r="B22" s="151" t="s">
        <v>18</v>
      </c>
      <c r="C22" s="151" t="s">
        <v>27</v>
      </c>
      <c r="D22" s="154">
        <v>3.7450000000000001</v>
      </c>
      <c r="E22" s="151">
        <v>1</v>
      </c>
      <c r="F22" s="151">
        <v>0</v>
      </c>
      <c r="G22" s="151">
        <v>0</v>
      </c>
      <c r="H22" s="154">
        <v>0</v>
      </c>
      <c r="I22" s="120">
        <f t="shared" si="0"/>
        <v>372.63446516455247</v>
      </c>
      <c r="J22" s="151">
        <f t="shared" si="1"/>
        <v>2.6214999999999997</v>
      </c>
      <c r="K22" s="151">
        <f t="shared" si="2"/>
        <v>1.3107499999999999</v>
      </c>
      <c r="L22" s="151">
        <f t="shared" si="3"/>
        <v>488.4306252144371</v>
      </c>
      <c r="N22" s="151" t="s">
        <v>11</v>
      </c>
      <c r="O22" s="151">
        <f t="shared" si="5"/>
        <v>1766.0538746251734</v>
      </c>
    </row>
    <row r="23" spans="1:15" x14ac:dyDescent="0.2">
      <c r="A23" s="153">
        <v>40379</v>
      </c>
      <c r="B23" s="151" t="s">
        <v>18</v>
      </c>
      <c r="C23" s="151" t="s">
        <v>28</v>
      </c>
      <c r="D23" s="154">
        <v>3.5185714290000001</v>
      </c>
      <c r="E23" s="151">
        <v>1</v>
      </c>
      <c r="F23" s="151">
        <v>0</v>
      </c>
      <c r="G23" s="151">
        <v>0</v>
      </c>
      <c r="H23" s="154">
        <v>0</v>
      </c>
      <c r="I23" s="120">
        <f t="shared" si="0"/>
        <v>380.41563251373799</v>
      </c>
      <c r="J23" s="151">
        <f t="shared" si="1"/>
        <v>2.4630000003000001</v>
      </c>
      <c r="K23" s="151">
        <f t="shared" si="2"/>
        <v>1.2315000001500001</v>
      </c>
      <c r="L23" s="151">
        <f t="shared" si="3"/>
        <v>468.4818514977307</v>
      </c>
      <c r="N23" s="151" t="s">
        <v>12</v>
      </c>
      <c r="O23" s="151">
        <f t="shared" si="5"/>
        <v>1784.8200189000788</v>
      </c>
    </row>
    <row r="24" spans="1:15" x14ac:dyDescent="0.2">
      <c r="A24" s="153">
        <v>40386</v>
      </c>
      <c r="B24" s="151" t="s">
        <v>7</v>
      </c>
      <c r="C24" s="151" t="s">
        <v>8</v>
      </c>
      <c r="D24" s="154">
        <v>3.556923077</v>
      </c>
      <c r="E24" s="151">
        <v>0</v>
      </c>
      <c r="F24" s="151">
        <v>1</v>
      </c>
      <c r="G24" s="151">
        <v>1</v>
      </c>
      <c r="H24" s="154">
        <v>3.556923077</v>
      </c>
      <c r="I24" s="120">
        <f t="shared" si="0"/>
        <v>323.32574228520309</v>
      </c>
      <c r="J24" s="151">
        <f t="shared" si="1"/>
        <v>2.4898461538999999</v>
      </c>
      <c r="K24" s="151">
        <f t="shared" si="2"/>
        <v>1.2449230769499999</v>
      </c>
      <c r="L24" s="151">
        <f t="shared" si="3"/>
        <v>402.51567794283773</v>
      </c>
      <c r="N24" s="151" t="s">
        <v>23</v>
      </c>
      <c r="O24" s="151">
        <f t="shared" si="5"/>
        <v>1546.1993722353382</v>
      </c>
    </row>
    <row r="25" spans="1:15" x14ac:dyDescent="0.2">
      <c r="A25" s="153">
        <v>40386</v>
      </c>
      <c r="B25" s="151" t="s">
        <v>7</v>
      </c>
      <c r="C25" s="151" t="s">
        <v>9</v>
      </c>
      <c r="D25" s="154">
        <v>3.8450000000000002</v>
      </c>
      <c r="E25" s="151">
        <v>0</v>
      </c>
      <c r="F25" s="151">
        <v>1</v>
      </c>
      <c r="G25" s="151">
        <v>1</v>
      </c>
      <c r="H25" s="154">
        <v>3.8450000000000002</v>
      </c>
      <c r="I25" s="120">
        <f t="shared" si="0"/>
        <v>300.89589391349966</v>
      </c>
      <c r="J25" s="151">
        <f t="shared" si="1"/>
        <v>2.6915</v>
      </c>
      <c r="K25" s="151">
        <f t="shared" si="2"/>
        <v>1.34575</v>
      </c>
      <c r="L25" s="151">
        <f t="shared" si="3"/>
        <v>404.93064923409219</v>
      </c>
      <c r="N25" s="151" t="s">
        <v>13</v>
      </c>
      <c r="O25" s="151">
        <f t="shared" si="5"/>
        <v>1785.842852562763</v>
      </c>
    </row>
    <row r="26" spans="1:15" x14ac:dyDescent="0.2">
      <c r="A26" s="153">
        <v>40386</v>
      </c>
      <c r="B26" s="151" t="s">
        <v>7</v>
      </c>
      <c r="C26" s="151" t="s">
        <v>10</v>
      </c>
      <c r="D26" s="154">
        <v>4.6806666669999997</v>
      </c>
      <c r="E26" s="151">
        <v>0</v>
      </c>
      <c r="F26" s="151">
        <v>1</v>
      </c>
      <c r="G26" s="151">
        <v>1</v>
      </c>
      <c r="H26" s="154">
        <v>4.6806666669999997</v>
      </c>
      <c r="I26" s="120">
        <f t="shared" si="0"/>
        <v>235.8303675433198</v>
      </c>
      <c r="J26" s="151">
        <f t="shared" si="1"/>
        <v>3.2764666668999998</v>
      </c>
      <c r="K26" s="151">
        <f t="shared" si="2"/>
        <v>1.6382333334499999</v>
      </c>
      <c r="L26" s="151">
        <f t="shared" si="3"/>
        <v>386.34516914923142</v>
      </c>
      <c r="N26" s="151" t="s">
        <v>24</v>
      </c>
      <c r="O26" s="151">
        <f t="shared" si="5"/>
        <v>1611.6604231262493</v>
      </c>
    </row>
    <row r="27" spans="1:15" x14ac:dyDescent="0.2">
      <c r="A27" s="153">
        <v>40386</v>
      </c>
      <c r="B27" s="151" t="s">
        <v>7</v>
      </c>
      <c r="C27" s="151" t="s">
        <v>11</v>
      </c>
      <c r="D27" s="154">
        <v>4.5443749999999996</v>
      </c>
      <c r="E27" s="151">
        <v>0</v>
      </c>
      <c r="F27" s="151">
        <v>1</v>
      </c>
      <c r="G27" s="151">
        <v>1</v>
      </c>
      <c r="H27" s="154">
        <v>4.5443749999999996</v>
      </c>
      <c r="I27" s="120">
        <f t="shared" si="0"/>
        <v>246.44212149188826</v>
      </c>
      <c r="J27" s="151">
        <f t="shared" si="1"/>
        <v>3.1810624999999995</v>
      </c>
      <c r="K27" s="151">
        <f t="shared" si="2"/>
        <v>1.5905312499999997</v>
      </c>
      <c r="L27" s="151">
        <f t="shared" si="3"/>
        <v>391.97389554914486</v>
      </c>
      <c r="N27" s="151" t="s">
        <v>14</v>
      </c>
      <c r="O27" s="151">
        <f t="shared" si="5"/>
        <v>1791.2348065065157</v>
      </c>
    </row>
    <row r="28" spans="1:15" x14ac:dyDescent="0.2">
      <c r="A28" s="153">
        <v>40386</v>
      </c>
      <c r="B28" s="151" t="s">
        <v>7</v>
      </c>
      <c r="C28" s="151" t="s">
        <v>12</v>
      </c>
      <c r="D28" s="154">
        <v>4.314666667</v>
      </c>
      <c r="E28" s="151">
        <v>0</v>
      </c>
      <c r="F28" s="151">
        <v>1</v>
      </c>
      <c r="G28" s="151">
        <v>1</v>
      </c>
      <c r="H28" s="154">
        <v>4.314666667</v>
      </c>
      <c r="I28" s="120">
        <f t="shared" si="0"/>
        <v>264.32735514840977</v>
      </c>
      <c r="J28" s="151">
        <f t="shared" si="1"/>
        <v>3.0202666669</v>
      </c>
      <c r="K28" s="151">
        <f t="shared" si="2"/>
        <v>1.51013333345</v>
      </c>
      <c r="L28" s="151">
        <f t="shared" si="3"/>
        <v>399.16954995229008</v>
      </c>
      <c r="N28" s="151" t="s">
        <v>15</v>
      </c>
      <c r="O28" s="151">
        <f t="shared" si="5"/>
        <v>1791.4248491434284</v>
      </c>
    </row>
    <row r="29" spans="1:15" x14ac:dyDescent="0.2">
      <c r="A29" s="153">
        <v>40386</v>
      </c>
      <c r="B29" s="151" t="s">
        <v>7</v>
      </c>
      <c r="C29" s="151" t="s">
        <v>13</v>
      </c>
      <c r="D29" s="154">
        <v>3.8136363640000002</v>
      </c>
      <c r="E29" s="151">
        <v>0</v>
      </c>
      <c r="F29" s="151">
        <v>1</v>
      </c>
      <c r="G29" s="151">
        <v>1</v>
      </c>
      <c r="H29" s="154">
        <v>3.8136363640000002</v>
      </c>
      <c r="I29" s="120">
        <f t="shared" si="0"/>
        <v>303.33788611662135</v>
      </c>
      <c r="J29" s="151">
        <f t="shared" si="1"/>
        <v>2.6695454548000002</v>
      </c>
      <c r="K29" s="151">
        <f t="shared" si="2"/>
        <v>1.3347727274000001</v>
      </c>
      <c r="L29" s="151">
        <f t="shared" si="3"/>
        <v>404.88713757563329</v>
      </c>
      <c r="N29" s="151" t="s">
        <v>25</v>
      </c>
      <c r="O29" s="151">
        <f t="shared" si="5"/>
        <v>1517.4303605189907</v>
      </c>
    </row>
    <row r="30" spans="1:15" x14ac:dyDescent="0.2">
      <c r="A30" s="153">
        <v>40386</v>
      </c>
      <c r="B30" s="151" t="s">
        <v>7</v>
      </c>
      <c r="C30" s="151" t="s">
        <v>14</v>
      </c>
      <c r="D30" s="154">
        <v>4.1479999999999997</v>
      </c>
      <c r="E30" s="151">
        <v>0</v>
      </c>
      <c r="F30" s="151">
        <v>1</v>
      </c>
      <c r="G30" s="151">
        <v>1</v>
      </c>
      <c r="H30" s="154">
        <v>4.1479999999999997</v>
      </c>
      <c r="I30" s="120">
        <f t="shared" si="0"/>
        <v>277.30412548633507</v>
      </c>
      <c r="J30" s="151">
        <f t="shared" si="1"/>
        <v>2.9035999999999995</v>
      </c>
      <c r="K30" s="151">
        <f t="shared" si="2"/>
        <v>1.4517999999999998</v>
      </c>
      <c r="L30" s="151">
        <f t="shared" si="3"/>
        <v>402.59012938106116</v>
      </c>
      <c r="N30" s="151" t="s">
        <v>16</v>
      </c>
      <c r="O30" s="151">
        <f t="shared" si="5"/>
        <v>1791.4248491434284</v>
      </c>
    </row>
    <row r="31" spans="1:15" x14ac:dyDescent="0.2">
      <c r="A31" s="153">
        <v>40386</v>
      </c>
      <c r="B31" s="151" t="s">
        <v>7</v>
      </c>
      <c r="C31" s="151" t="s">
        <v>15</v>
      </c>
      <c r="D31" s="154">
        <v>4.1381249999999996</v>
      </c>
      <c r="E31" s="151">
        <v>0</v>
      </c>
      <c r="F31" s="151">
        <v>1</v>
      </c>
      <c r="G31" s="151">
        <v>1</v>
      </c>
      <c r="H31" s="154">
        <v>4.1381249999999996</v>
      </c>
      <c r="I31" s="120">
        <f t="shared" si="0"/>
        <v>278.07299912731935</v>
      </c>
      <c r="J31" s="151">
        <f t="shared" si="1"/>
        <v>2.8966874999999996</v>
      </c>
      <c r="K31" s="151">
        <f t="shared" si="2"/>
        <v>1.4483437499999998</v>
      </c>
      <c r="L31" s="151">
        <f t="shared" si="3"/>
        <v>402.74529032980837</v>
      </c>
      <c r="N31" s="151" t="s">
        <v>17</v>
      </c>
      <c r="O31" s="151">
        <f t="shared" si="5"/>
        <v>1771.8503517136644</v>
      </c>
    </row>
    <row r="32" spans="1:15" x14ac:dyDescent="0.2">
      <c r="A32" s="153">
        <v>40386</v>
      </c>
      <c r="B32" s="151" t="s">
        <v>7</v>
      </c>
      <c r="C32" s="151" t="s">
        <v>16</v>
      </c>
      <c r="D32" s="154">
        <v>4.1381249999999996</v>
      </c>
      <c r="E32" s="151">
        <v>0</v>
      </c>
      <c r="F32" s="151">
        <v>1</v>
      </c>
      <c r="G32" s="151">
        <v>1</v>
      </c>
      <c r="H32" s="154">
        <v>4.1381249999999996</v>
      </c>
      <c r="I32" s="120">
        <f t="shared" si="0"/>
        <v>278.07299912731935</v>
      </c>
      <c r="J32" s="151">
        <f t="shared" si="1"/>
        <v>2.8966874999999996</v>
      </c>
      <c r="K32" s="151">
        <f t="shared" si="2"/>
        <v>1.4483437499999998</v>
      </c>
      <c r="L32" s="151">
        <f t="shared" si="3"/>
        <v>402.74529032980837</v>
      </c>
      <c r="N32" s="151" t="s">
        <v>26</v>
      </c>
      <c r="O32" s="151">
        <f t="shared" si="5"/>
        <v>1319.2738133509754</v>
      </c>
    </row>
    <row r="33" spans="1:15" x14ac:dyDescent="0.2">
      <c r="A33" s="153">
        <v>40386</v>
      </c>
      <c r="B33" s="151" t="s">
        <v>7</v>
      </c>
      <c r="C33" s="151" t="s">
        <v>17</v>
      </c>
      <c r="D33" s="154">
        <v>4.4866666669999997</v>
      </c>
      <c r="E33" s="151">
        <v>0</v>
      </c>
      <c r="F33" s="151">
        <v>1</v>
      </c>
      <c r="G33" s="151">
        <v>1</v>
      </c>
      <c r="H33" s="154">
        <v>4.4866666669999997</v>
      </c>
      <c r="I33" s="120">
        <f t="shared" si="0"/>
        <v>250.93532818645491</v>
      </c>
      <c r="J33" s="151">
        <f t="shared" si="1"/>
        <v>3.1406666668999996</v>
      </c>
      <c r="K33" s="151">
        <f t="shared" si="2"/>
        <v>1.5703333334499998</v>
      </c>
      <c r="L33" s="151">
        <f t="shared" si="3"/>
        <v>394.05211039140545</v>
      </c>
      <c r="N33" s="151" t="s">
        <v>27</v>
      </c>
      <c r="O33" s="151">
        <f t="shared" si="5"/>
        <v>1463.8182972136267</v>
      </c>
    </row>
    <row r="34" spans="1:15" x14ac:dyDescent="0.2">
      <c r="A34" s="153">
        <v>40386</v>
      </c>
      <c r="B34" s="151" t="s">
        <v>18</v>
      </c>
      <c r="C34" s="151" t="s">
        <v>19</v>
      </c>
      <c r="D34" s="154">
        <v>3.1469999999999998</v>
      </c>
      <c r="E34" s="151">
        <v>0</v>
      </c>
      <c r="F34" s="151">
        <v>1</v>
      </c>
      <c r="G34" s="151">
        <v>0</v>
      </c>
      <c r="H34" s="154">
        <v>0</v>
      </c>
      <c r="I34" s="120">
        <f t="shared" si="0"/>
        <v>268.59837162667003</v>
      </c>
      <c r="J34" s="151">
        <f t="shared" si="1"/>
        <v>2.2028999999999996</v>
      </c>
      <c r="K34" s="151">
        <f t="shared" si="2"/>
        <v>1.1014499999999998</v>
      </c>
      <c r="L34" s="151">
        <f t="shared" si="3"/>
        <v>295.84767642819565</v>
      </c>
      <c r="N34" s="151" t="s">
        <v>28</v>
      </c>
      <c r="O34" s="151">
        <f t="shared" si="5"/>
        <v>1413.6435785171702</v>
      </c>
    </row>
    <row r="35" spans="1:15" x14ac:dyDescent="0.2">
      <c r="A35" s="153">
        <v>40386</v>
      </c>
      <c r="B35" s="151" t="s">
        <v>18</v>
      </c>
      <c r="C35" s="151" t="s">
        <v>20</v>
      </c>
      <c r="D35" s="154">
        <v>3.7450000000000001</v>
      </c>
      <c r="E35" s="151">
        <v>0</v>
      </c>
      <c r="F35" s="151">
        <v>1</v>
      </c>
      <c r="G35" s="151">
        <v>0</v>
      </c>
      <c r="H35" s="154">
        <v>0</v>
      </c>
      <c r="I35" s="120">
        <f t="shared" si="0"/>
        <v>248.04823497976727</v>
      </c>
      <c r="J35" s="151">
        <f t="shared" si="1"/>
        <v>2.6214999999999997</v>
      </c>
      <c r="K35" s="151">
        <f t="shared" si="2"/>
        <v>1.3107499999999999</v>
      </c>
      <c r="L35" s="151">
        <f t="shared" si="3"/>
        <v>325.1292239997299</v>
      </c>
      <c r="N35" s="156" t="s">
        <v>410</v>
      </c>
      <c r="O35" s="156">
        <f>SUM(O15:O34)</f>
        <v>32232.891453502496</v>
      </c>
    </row>
    <row r="36" spans="1:15" x14ac:dyDescent="0.2">
      <c r="A36" s="153">
        <v>40386</v>
      </c>
      <c r="B36" s="151" t="s">
        <v>18</v>
      </c>
      <c r="C36" s="151" t="s">
        <v>21</v>
      </c>
      <c r="D36" s="154">
        <v>3.1469999999999998</v>
      </c>
      <c r="E36" s="151">
        <v>0</v>
      </c>
      <c r="F36" s="151">
        <v>1</v>
      </c>
      <c r="G36" s="151">
        <v>0</v>
      </c>
      <c r="H36" s="154">
        <v>0</v>
      </c>
      <c r="I36" s="120">
        <f t="shared" si="0"/>
        <v>268.59837162667003</v>
      </c>
      <c r="J36" s="151">
        <f t="shared" si="1"/>
        <v>2.2028999999999996</v>
      </c>
      <c r="K36" s="151">
        <f t="shared" si="2"/>
        <v>1.1014499999999998</v>
      </c>
      <c r="L36" s="151">
        <f t="shared" si="3"/>
        <v>295.84767642819565</v>
      </c>
    </row>
    <row r="37" spans="1:15" x14ac:dyDescent="0.2">
      <c r="A37" s="153">
        <v>40386</v>
      </c>
      <c r="B37" s="151" t="s">
        <v>18</v>
      </c>
      <c r="C37" s="151" t="s">
        <v>22</v>
      </c>
      <c r="D37" s="154">
        <v>3.78</v>
      </c>
      <c r="E37" s="151">
        <v>0</v>
      </c>
      <c r="F37" s="151">
        <v>1</v>
      </c>
      <c r="G37" s="151">
        <v>0</v>
      </c>
      <c r="H37" s="154">
        <v>0</v>
      </c>
      <c r="I37" s="120">
        <f t="shared" si="0"/>
        <v>246.84546778471443</v>
      </c>
      <c r="J37" s="151">
        <f t="shared" si="1"/>
        <v>2.6459999999999999</v>
      </c>
      <c r="K37" s="151">
        <f t="shared" si="2"/>
        <v>1.323</v>
      </c>
      <c r="L37" s="151">
        <f t="shared" si="3"/>
        <v>326.5765538791772</v>
      </c>
    </row>
    <row r="38" spans="1:15" x14ac:dyDescent="0.2">
      <c r="A38" s="153">
        <v>40386</v>
      </c>
      <c r="B38" s="151" t="s">
        <v>18</v>
      </c>
      <c r="C38" s="151" t="s">
        <v>23</v>
      </c>
      <c r="D38" s="154">
        <v>4.1790000000000003</v>
      </c>
      <c r="E38" s="151">
        <v>0</v>
      </c>
      <c r="F38" s="151">
        <v>1</v>
      </c>
      <c r="G38" s="151">
        <v>0</v>
      </c>
      <c r="H38" s="154">
        <v>0</v>
      </c>
      <c r="I38" s="120">
        <f t="shared" si="0"/>
        <v>233.13392176111208</v>
      </c>
      <c r="J38" s="151">
        <f t="shared" si="1"/>
        <v>2.9253</v>
      </c>
      <c r="K38" s="151">
        <f t="shared" si="2"/>
        <v>1.46265</v>
      </c>
      <c r="L38" s="151">
        <f t="shared" si="3"/>
        <v>340.99333066389056</v>
      </c>
      <c r="N38" s="151" t="s">
        <v>411</v>
      </c>
      <c r="O38" s="151" t="s">
        <v>416</v>
      </c>
    </row>
    <row r="39" spans="1:15" x14ac:dyDescent="0.2">
      <c r="A39" s="153">
        <v>40386</v>
      </c>
      <c r="B39" s="151" t="s">
        <v>18</v>
      </c>
      <c r="C39" s="151" t="s">
        <v>24</v>
      </c>
      <c r="D39" s="154">
        <v>4.6224999999999996</v>
      </c>
      <c r="E39" s="151">
        <v>0</v>
      </c>
      <c r="F39" s="151">
        <v>1</v>
      </c>
      <c r="G39" s="151">
        <v>0</v>
      </c>
      <c r="H39" s="154">
        <v>0</v>
      </c>
      <c r="I39" s="120">
        <f t="shared" si="0"/>
        <v>217.8931431609426</v>
      </c>
      <c r="J39" s="151">
        <f t="shared" si="1"/>
        <v>3.2357499999999995</v>
      </c>
      <c r="K39" s="151">
        <f t="shared" si="2"/>
        <v>1.6178749999999997</v>
      </c>
      <c r="L39" s="151">
        <f t="shared" si="3"/>
        <v>352.52386899150997</v>
      </c>
      <c r="N39" s="157" t="s">
        <v>412</v>
      </c>
      <c r="O39" s="157">
        <f>'Question-4'!O35</f>
        <v>39175.769096911405</v>
      </c>
    </row>
    <row r="40" spans="1:15" x14ac:dyDescent="0.2">
      <c r="A40" s="153">
        <v>40386</v>
      </c>
      <c r="B40" s="151" t="s">
        <v>18</v>
      </c>
      <c r="C40" s="151" t="s">
        <v>25</v>
      </c>
      <c r="D40" s="154">
        <v>4.0162500000000003</v>
      </c>
      <c r="E40" s="151">
        <v>0</v>
      </c>
      <c r="F40" s="151">
        <v>1</v>
      </c>
      <c r="G40" s="151">
        <v>0</v>
      </c>
      <c r="H40" s="154">
        <v>0</v>
      </c>
      <c r="I40" s="120">
        <f t="shared" si="0"/>
        <v>238.72678921810777</v>
      </c>
      <c r="J40" s="151">
        <f t="shared" si="1"/>
        <v>2.811375</v>
      </c>
      <c r="K40" s="151">
        <f t="shared" si="2"/>
        <v>1.4056875</v>
      </c>
      <c r="L40" s="151">
        <f t="shared" si="3"/>
        <v>335.57526351902885</v>
      </c>
      <c r="N40" s="157" t="s">
        <v>413</v>
      </c>
      <c r="O40" s="157">
        <f>O35</f>
        <v>32232.891453502496</v>
      </c>
    </row>
    <row r="41" spans="1:15" ht="19" x14ac:dyDescent="0.2">
      <c r="A41" s="153">
        <v>40386</v>
      </c>
      <c r="B41" s="151" t="s">
        <v>18</v>
      </c>
      <c r="C41" s="151" t="s">
        <v>26</v>
      </c>
      <c r="D41" s="154">
        <v>3.1419999999999999</v>
      </c>
      <c r="E41" s="151">
        <v>0</v>
      </c>
      <c r="F41" s="151">
        <v>1</v>
      </c>
      <c r="G41" s="151">
        <v>0</v>
      </c>
      <c r="H41" s="154">
        <v>0</v>
      </c>
      <c r="I41" s="120">
        <f t="shared" si="0"/>
        <v>268.77019551167757</v>
      </c>
      <c r="J41" s="151">
        <f t="shared" si="1"/>
        <v>2.1993999999999998</v>
      </c>
      <c r="K41" s="151">
        <f t="shared" si="2"/>
        <v>1.0996999999999999</v>
      </c>
      <c r="L41" s="151">
        <f t="shared" si="3"/>
        <v>295.56658400419178</v>
      </c>
      <c r="N41" s="155" t="s">
        <v>414</v>
      </c>
      <c r="O41" s="155">
        <f>O40-O39</f>
        <v>-6942.8776434089086</v>
      </c>
    </row>
    <row r="42" spans="1:15" x14ac:dyDescent="0.2">
      <c r="A42" s="153">
        <v>40386</v>
      </c>
      <c r="B42" s="151" t="s">
        <v>18</v>
      </c>
      <c r="C42" s="151" t="s">
        <v>27</v>
      </c>
      <c r="D42" s="154">
        <v>3.7450000000000001</v>
      </c>
      <c r="E42" s="151">
        <v>0</v>
      </c>
      <c r="F42" s="151">
        <v>1</v>
      </c>
      <c r="G42" s="151">
        <v>0</v>
      </c>
      <c r="H42" s="154">
        <v>0</v>
      </c>
      <c r="I42" s="120">
        <f t="shared" si="0"/>
        <v>248.04823497976727</v>
      </c>
      <c r="J42" s="151">
        <f t="shared" si="1"/>
        <v>2.6214999999999997</v>
      </c>
      <c r="K42" s="151">
        <f t="shared" si="2"/>
        <v>1.3107499999999999</v>
      </c>
      <c r="L42" s="151">
        <f t="shared" si="3"/>
        <v>325.1292239997299</v>
      </c>
    </row>
    <row r="43" spans="1:15" x14ac:dyDescent="0.2">
      <c r="A43" s="153">
        <v>40386</v>
      </c>
      <c r="B43" s="151" t="s">
        <v>18</v>
      </c>
      <c r="C43" s="151" t="s">
        <v>28</v>
      </c>
      <c r="D43" s="154">
        <v>3.5185714290000001</v>
      </c>
      <c r="E43" s="151">
        <v>0</v>
      </c>
      <c r="F43" s="151">
        <v>1</v>
      </c>
      <c r="G43" s="151">
        <v>0</v>
      </c>
      <c r="H43" s="154">
        <v>0</v>
      </c>
      <c r="I43" s="120">
        <f t="shared" si="0"/>
        <v>255.82940232895277</v>
      </c>
      <c r="J43" s="151">
        <f t="shared" si="1"/>
        <v>2.4630000003000001</v>
      </c>
      <c r="K43" s="151">
        <f t="shared" si="2"/>
        <v>1.2315000001500001</v>
      </c>
      <c r="L43" s="151">
        <f t="shared" si="3"/>
        <v>315.05390900647978</v>
      </c>
    </row>
    <row r="44" spans="1:15" x14ac:dyDescent="0.2">
      <c r="A44" s="153">
        <v>40393</v>
      </c>
      <c r="B44" s="151" t="s">
        <v>7</v>
      </c>
      <c r="C44" s="151" t="s">
        <v>8</v>
      </c>
      <c r="D44" s="154">
        <v>3.556923077</v>
      </c>
      <c r="E44" s="151">
        <v>0</v>
      </c>
      <c r="F44" s="151">
        <v>1</v>
      </c>
      <c r="G44" s="151">
        <v>1</v>
      </c>
      <c r="H44" s="154">
        <v>3.556923077</v>
      </c>
      <c r="I44" s="120">
        <f t="shared" si="0"/>
        <v>323.32574228520309</v>
      </c>
      <c r="J44" s="151">
        <f t="shared" si="1"/>
        <v>2.4898461538999999</v>
      </c>
      <c r="K44" s="151">
        <f t="shared" si="2"/>
        <v>1.2449230769499999</v>
      </c>
      <c r="L44" s="151">
        <f t="shared" si="3"/>
        <v>402.51567794283773</v>
      </c>
    </row>
    <row r="45" spans="1:15" x14ac:dyDescent="0.2">
      <c r="A45" s="153">
        <v>40393</v>
      </c>
      <c r="B45" s="151" t="s">
        <v>7</v>
      </c>
      <c r="C45" s="151" t="s">
        <v>9</v>
      </c>
      <c r="D45" s="154">
        <v>3.8450000000000002</v>
      </c>
      <c r="E45" s="151">
        <v>0</v>
      </c>
      <c r="F45" s="151">
        <v>1</v>
      </c>
      <c r="G45" s="151">
        <v>1</v>
      </c>
      <c r="H45" s="154">
        <v>3.8450000000000002</v>
      </c>
      <c r="I45" s="120">
        <f t="shared" si="0"/>
        <v>300.89589391349966</v>
      </c>
      <c r="J45" s="151">
        <f t="shared" si="1"/>
        <v>2.6915</v>
      </c>
      <c r="K45" s="151">
        <f t="shared" si="2"/>
        <v>1.34575</v>
      </c>
      <c r="L45" s="151">
        <f t="shared" si="3"/>
        <v>404.93064923409219</v>
      </c>
    </row>
    <row r="46" spans="1:15" x14ac:dyDescent="0.2">
      <c r="A46" s="153">
        <v>40393</v>
      </c>
      <c r="B46" s="151" t="s">
        <v>7</v>
      </c>
      <c r="C46" s="151" t="s">
        <v>10</v>
      </c>
      <c r="D46" s="154">
        <v>4.6806666669999997</v>
      </c>
      <c r="E46" s="151">
        <v>0</v>
      </c>
      <c r="F46" s="151">
        <v>1</v>
      </c>
      <c r="G46" s="151">
        <v>1</v>
      </c>
      <c r="H46" s="154">
        <v>4.6806666669999997</v>
      </c>
      <c r="I46" s="120">
        <f t="shared" si="0"/>
        <v>235.8303675433198</v>
      </c>
      <c r="J46" s="151">
        <f t="shared" si="1"/>
        <v>3.2764666668999998</v>
      </c>
      <c r="K46" s="151">
        <f t="shared" si="2"/>
        <v>1.6382333334499999</v>
      </c>
      <c r="L46" s="151">
        <f t="shared" si="3"/>
        <v>386.34516914923142</v>
      </c>
    </row>
    <row r="47" spans="1:15" x14ac:dyDescent="0.2">
      <c r="A47" s="153">
        <v>40393</v>
      </c>
      <c r="B47" s="151" t="s">
        <v>7</v>
      </c>
      <c r="C47" s="151" t="s">
        <v>11</v>
      </c>
      <c r="D47" s="154">
        <v>4.5443749999999996</v>
      </c>
      <c r="E47" s="151">
        <v>0</v>
      </c>
      <c r="F47" s="151">
        <v>1</v>
      </c>
      <c r="G47" s="151">
        <v>1</v>
      </c>
      <c r="H47" s="154">
        <v>4.5443749999999996</v>
      </c>
      <c r="I47" s="120">
        <f t="shared" si="0"/>
        <v>246.44212149188826</v>
      </c>
      <c r="J47" s="151">
        <f t="shared" si="1"/>
        <v>3.1810624999999995</v>
      </c>
      <c r="K47" s="151">
        <f t="shared" si="2"/>
        <v>1.5905312499999997</v>
      </c>
      <c r="L47" s="151">
        <f t="shared" si="3"/>
        <v>391.97389554914486</v>
      </c>
    </row>
    <row r="48" spans="1:15" x14ac:dyDescent="0.2">
      <c r="A48" s="153">
        <v>40393</v>
      </c>
      <c r="B48" s="151" t="s">
        <v>7</v>
      </c>
      <c r="C48" s="151" t="s">
        <v>12</v>
      </c>
      <c r="D48" s="154">
        <v>4.314666667</v>
      </c>
      <c r="E48" s="151">
        <v>0</v>
      </c>
      <c r="F48" s="151">
        <v>1</v>
      </c>
      <c r="G48" s="151">
        <v>1</v>
      </c>
      <c r="H48" s="154">
        <v>4.314666667</v>
      </c>
      <c r="I48" s="120">
        <f t="shared" si="0"/>
        <v>264.32735514840977</v>
      </c>
      <c r="J48" s="151">
        <f t="shared" si="1"/>
        <v>3.0202666669</v>
      </c>
      <c r="K48" s="151">
        <f t="shared" si="2"/>
        <v>1.51013333345</v>
      </c>
      <c r="L48" s="151">
        <f t="shared" si="3"/>
        <v>399.16954995229008</v>
      </c>
    </row>
    <row r="49" spans="1:12" x14ac:dyDescent="0.2">
      <c r="A49" s="153">
        <v>40393</v>
      </c>
      <c r="B49" s="151" t="s">
        <v>7</v>
      </c>
      <c r="C49" s="151" t="s">
        <v>13</v>
      </c>
      <c r="D49" s="154">
        <v>3.8136363640000002</v>
      </c>
      <c r="E49" s="151">
        <v>0</v>
      </c>
      <c r="F49" s="151">
        <v>1</v>
      </c>
      <c r="G49" s="151">
        <v>1</v>
      </c>
      <c r="H49" s="154">
        <v>3.8136363640000002</v>
      </c>
      <c r="I49" s="120">
        <f t="shared" si="0"/>
        <v>303.33788611662135</v>
      </c>
      <c r="J49" s="151">
        <f t="shared" si="1"/>
        <v>2.6695454548000002</v>
      </c>
      <c r="K49" s="151">
        <f t="shared" si="2"/>
        <v>1.3347727274000001</v>
      </c>
      <c r="L49" s="151">
        <f t="shared" si="3"/>
        <v>404.88713757563329</v>
      </c>
    </row>
    <row r="50" spans="1:12" x14ac:dyDescent="0.2">
      <c r="A50" s="153">
        <v>40393</v>
      </c>
      <c r="B50" s="151" t="s">
        <v>7</v>
      </c>
      <c r="C50" s="151" t="s">
        <v>14</v>
      </c>
      <c r="D50" s="154">
        <v>4.1479999999999997</v>
      </c>
      <c r="E50" s="151">
        <v>0</v>
      </c>
      <c r="F50" s="151">
        <v>1</v>
      </c>
      <c r="G50" s="151">
        <v>1</v>
      </c>
      <c r="H50" s="154">
        <v>4.1479999999999997</v>
      </c>
      <c r="I50" s="120">
        <f t="shared" si="0"/>
        <v>277.30412548633507</v>
      </c>
      <c r="J50" s="151">
        <f t="shared" si="1"/>
        <v>2.9035999999999995</v>
      </c>
      <c r="K50" s="151">
        <f t="shared" si="2"/>
        <v>1.4517999999999998</v>
      </c>
      <c r="L50" s="151">
        <f t="shared" si="3"/>
        <v>402.59012938106116</v>
      </c>
    </row>
    <row r="51" spans="1:12" x14ac:dyDescent="0.2">
      <c r="A51" s="153">
        <v>40393</v>
      </c>
      <c r="B51" s="151" t="s">
        <v>7</v>
      </c>
      <c r="C51" s="151" t="s">
        <v>15</v>
      </c>
      <c r="D51" s="154">
        <v>4.1381249999999996</v>
      </c>
      <c r="E51" s="151">
        <v>0</v>
      </c>
      <c r="F51" s="151">
        <v>1</v>
      </c>
      <c r="G51" s="151">
        <v>1</v>
      </c>
      <c r="H51" s="154">
        <v>4.1381249999999996</v>
      </c>
      <c r="I51" s="120">
        <f t="shared" si="0"/>
        <v>278.07299912731935</v>
      </c>
      <c r="J51" s="151">
        <f t="shared" si="1"/>
        <v>2.8966874999999996</v>
      </c>
      <c r="K51" s="151">
        <f t="shared" si="2"/>
        <v>1.4483437499999998</v>
      </c>
      <c r="L51" s="151">
        <f t="shared" si="3"/>
        <v>402.74529032980837</v>
      </c>
    </row>
    <row r="52" spans="1:12" x14ac:dyDescent="0.2">
      <c r="A52" s="153">
        <v>40393</v>
      </c>
      <c r="B52" s="151" t="s">
        <v>7</v>
      </c>
      <c r="C52" s="151" t="s">
        <v>16</v>
      </c>
      <c r="D52" s="154">
        <v>4.1381249999999996</v>
      </c>
      <c r="E52" s="151">
        <v>0</v>
      </c>
      <c r="F52" s="151">
        <v>1</v>
      </c>
      <c r="G52" s="151">
        <v>1</v>
      </c>
      <c r="H52" s="154">
        <v>4.1381249999999996</v>
      </c>
      <c r="I52" s="120">
        <f t="shared" si="0"/>
        <v>278.07299912731935</v>
      </c>
      <c r="J52" s="151">
        <f t="shared" si="1"/>
        <v>2.8966874999999996</v>
      </c>
      <c r="K52" s="151">
        <f t="shared" si="2"/>
        <v>1.4483437499999998</v>
      </c>
      <c r="L52" s="151">
        <f t="shared" si="3"/>
        <v>402.74529032980837</v>
      </c>
    </row>
    <row r="53" spans="1:12" x14ac:dyDescent="0.2">
      <c r="A53" s="153">
        <v>40393</v>
      </c>
      <c r="B53" s="151" t="s">
        <v>7</v>
      </c>
      <c r="C53" s="151" t="s">
        <v>17</v>
      </c>
      <c r="D53" s="154">
        <v>4.4866666669999997</v>
      </c>
      <c r="E53" s="151">
        <v>0</v>
      </c>
      <c r="F53" s="151">
        <v>1</v>
      </c>
      <c r="G53" s="151">
        <v>1</v>
      </c>
      <c r="H53" s="154">
        <v>4.4866666669999997</v>
      </c>
      <c r="I53" s="120">
        <f t="shared" si="0"/>
        <v>250.93532818645491</v>
      </c>
      <c r="J53" s="151">
        <f t="shared" si="1"/>
        <v>3.1406666668999996</v>
      </c>
      <c r="K53" s="151">
        <f t="shared" si="2"/>
        <v>1.5703333334499998</v>
      </c>
      <c r="L53" s="151">
        <f t="shared" si="3"/>
        <v>394.05211039140545</v>
      </c>
    </row>
    <row r="54" spans="1:12" x14ac:dyDescent="0.2">
      <c r="A54" s="153">
        <v>40393</v>
      </c>
      <c r="B54" s="151" t="s">
        <v>18</v>
      </c>
      <c r="C54" s="151" t="s">
        <v>19</v>
      </c>
      <c r="D54" s="154">
        <v>3.1469999999999998</v>
      </c>
      <c r="E54" s="151">
        <v>0</v>
      </c>
      <c r="F54" s="151">
        <v>1</v>
      </c>
      <c r="G54" s="151">
        <v>0</v>
      </c>
      <c r="H54" s="154">
        <v>0</v>
      </c>
      <c r="I54" s="120">
        <f t="shared" si="0"/>
        <v>268.59837162667003</v>
      </c>
      <c r="J54" s="151">
        <f t="shared" si="1"/>
        <v>2.2028999999999996</v>
      </c>
      <c r="K54" s="151">
        <f t="shared" si="2"/>
        <v>1.1014499999999998</v>
      </c>
      <c r="L54" s="151">
        <f t="shared" si="3"/>
        <v>295.84767642819565</v>
      </c>
    </row>
    <row r="55" spans="1:12" x14ac:dyDescent="0.2">
      <c r="A55" s="153">
        <v>40393</v>
      </c>
      <c r="B55" s="151" t="s">
        <v>18</v>
      </c>
      <c r="C55" s="151" t="s">
        <v>20</v>
      </c>
      <c r="D55" s="154">
        <v>3.7450000000000001</v>
      </c>
      <c r="E55" s="151">
        <v>0</v>
      </c>
      <c r="F55" s="151">
        <v>1</v>
      </c>
      <c r="G55" s="151">
        <v>0</v>
      </c>
      <c r="H55" s="154">
        <v>0</v>
      </c>
      <c r="I55" s="120">
        <f t="shared" si="0"/>
        <v>248.04823497976727</v>
      </c>
      <c r="J55" s="151">
        <f t="shared" si="1"/>
        <v>2.6214999999999997</v>
      </c>
      <c r="K55" s="151">
        <f t="shared" si="2"/>
        <v>1.3107499999999999</v>
      </c>
      <c r="L55" s="151">
        <f t="shared" si="3"/>
        <v>325.1292239997299</v>
      </c>
    </row>
    <row r="56" spans="1:12" x14ac:dyDescent="0.2">
      <c r="A56" s="153">
        <v>40393</v>
      </c>
      <c r="B56" s="151" t="s">
        <v>18</v>
      </c>
      <c r="C56" s="151" t="s">
        <v>21</v>
      </c>
      <c r="D56" s="154">
        <v>3.1469999999999998</v>
      </c>
      <c r="E56" s="151">
        <v>0</v>
      </c>
      <c r="F56" s="151">
        <v>1</v>
      </c>
      <c r="G56" s="151">
        <v>0</v>
      </c>
      <c r="H56" s="154">
        <v>0</v>
      </c>
      <c r="I56" s="120">
        <f t="shared" si="0"/>
        <v>268.59837162667003</v>
      </c>
      <c r="J56" s="151">
        <f t="shared" si="1"/>
        <v>2.2028999999999996</v>
      </c>
      <c r="K56" s="151">
        <f t="shared" si="2"/>
        <v>1.1014499999999998</v>
      </c>
      <c r="L56" s="151">
        <f t="shared" si="3"/>
        <v>295.84767642819565</v>
      </c>
    </row>
    <row r="57" spans="1:12" x14ac:dyDescent="0.2">
      <c r="A57" s="153">
        <v>40393</v>
      </c>
      <c r="B57" s="151" t="s">
        <v>18</v>
      </c>
      <c r="C57" s="151" t="s">
        <v>22</v>
      </c>
      <c r="D57" s="154">
        <v>3.78</v>
      </c>
      <c r="E57" s="151">
        <v>0</v>
      </c>
      <c r="F57" s="151">
        <v>1</v>
      </c>
      <c r="G57" s="151">
        <v>0</v>
      </c>
      <c r="H57" s="154">
        <v>0</v>
      </c>
      <c r="I57" s="120">
        <f t="shared" si="0"/>
        <v>246.84546778471443</v>
      </c>
      <c r="J57" s="151">
        <f t="shared" si="1"/>
        <v>2.6459999999999999</v>
      </c>
      <c r="K57" s="151">
        <f t="shared" si="2"/>
        <v>1.323</v>
      </c>
      <c r="L57" s="151">
        <f t="shared" si="3"/>
        <v>326.5765538791772</v>
      </c>
    </row>
    <row r="58" spans="1:12" x14ac:dyDescent="0.2">
      <c r="A58" s="153">
        <v>40393</v>
      </c>
      <c r="B58" s="151" t="s">
        <v>18</v>
      </c>
      <c r="C58" s="151" t="s">
        <v>23</v>
      </c>
      <c r="D58" s="154">
        <v>4.1790000000000003</v>
      </c>
      <c r="E58" s="151">
        <v>0</v>
      </c>
      <c r="F58" s="151">
        <v>1</v>
      </c>
      <c r="G58" s="151">
        <v>0</v>
      </c>
      <c r="H58" s="154">
        <v>0</v>
      </c>
      <c r="I58" s="120">
        <f t="shared" si="0"/>
        <v>233.13392176111208</v>
      </c>
      <c r="J58" s="151">
        <f t="shared" si="1"/>
        <v>2.9253</v>
      </c>
      <c r="K58" s="151">
        <f t="shared" si="2"/>
        <v>1.46265</v>
      </c>
      <c r="L58" s="151">
        <f t="shared" si="3"/>
        <v>340.99333066389056</v>
      </c>
    </row>
    <row r="59" spans="1:12" x14ac:dyDescent="0.2">
      <c r="A59" s="153">
        <v>40393</v>
      </c>
      <c r="B59" s="151" t="s">
        <v>18</v>
      </c>
      <c r="C59" s="151" t="s">
        <v>24</v>
      </c>
      <c r="D59" s="154">
        <v>4.6224999999999996</v>
      </c>
      <c r="E59" s="151">
        <v>0</v>
      </c>
      <c r="F59" s="151">
        <v>1</v>
      </c>
      <c r="G59" s="151">
        <v>0</v>
      </c>
      <c r="H59" s="154">
        <v>0</v>
      </c>
      <c r="I59" s="120">
        <f t="shared" si="0"/>
        <v>217.8931431609426</v>
      </c>
      <c r="J59" s="151">
        <f t="shared" si="1"/>
        <v>3.2357499999999995</v>
      </c>
      <c r="K59" s="151">
        <f t="shared" si="2"/>
        <v>1.6178749999999997</v>
      </c>
      <c r="L59" s="151">
        <f t="shared" si="3"/>
        <v>352.52386899150997</v>
      </c>
    </row>
    <row r="60" spans="1:12" x14ac:dyDescent="0.2">
      <c r="A60" s="153">
        <v>40393</v>
      </c>
      <c r="B60" s="151" t="s">
        <v>18</v>
      </c>
      <c r="C60" s="151" t="s">
        <v>25</v>
      </c>
      <c r="D60" s="154">
        <v>4.0162500000000003</v>
      </c>
      <c r="E60" s="151">
        <v>0</v>
      </c>
      <c r="F60" s="151">
        <v>1</v>
      </c>
      <c r="G60" s="151">
        <v>0</v>
      </c>
      <c r="H60" s="154">
        <v>0</v>
      </c>
      <c r="I60" s="120">
        <f t="shared" si="0"/>
        <v>238.72678921810777</v>
      </c>
      <c r="J60" s="151">
        <f t="shared" si="1"/>
        <v>2.811375</v>
      </c>
      <c r="K60" s="151">
        <f t="shared" si="2"/>
        <v>1.4056875</v>
      </c>
      <c r="L60" s="151">
        <f t="shared" si="3"/>
        <v>335.57526351902885</v>
      </c>
    </row>
    <row r="61" spans="1:12" x14ac:dyDescent="0.2">
      <c r="A61" s="153">
        <v>40393</v>
      </c>
      <c r="B61" s="151" t="s">
        <v>18</v>
      </c>
      <c r="C61" s="151" t="s">
        <v>26</v>
      </c>
      <c r="D61" s="154">
        <v>3.1419999999999999</v>
      </c>
      <c r="E61" s="151">
        <v>0</v>
      </c>
      <c r="F61" s="151">
        <v>1</v>
      </c>
      <c r="G61" s="151">
        <v>0</v>
      </c>
      <c r="H61" s="154">
        <v>0</v>
      </c>
      <c r="I61" s="120">
        <f t="shared" si="0"/>
        <v>268.77019551167757</v>
      </c>
      <c r="J61" s="151">
        <f t="shared" si="1"/>
        <v>2.1993999999999998</v>
      </c>
      <c r="K61" s="151">
        <f t="shared" si="2"/>
        <v>1.0996999999999999</v>
      </c>
      <c r="L61" s="151">
        <f t="shared" si="3"/>
        <v>295.56658400419178</v>
      </c>
    </row>
    <row r="62" spans="1:12" x14ac:dyDescent="0.2">
      <c r="A62" s="153">
        <v>40393</v>
      </c>
      <c r="B62" s="151" t="s">
        <v>18</v>
      </c>
      <c r="C62" s="151" t="s">
        <v>27</v>
      </c>
      <c r="D62" s="154">
        <v>3.7450000000000001</v>
      </c>
      <c r="E62" s="151">
        <v>0</v>
      </c>
      <c r="F62" s="151">
        <v>1</v>
      </c>
      <c r="G62" s="151">
        <v>0</v>
      </c>
      <c r="H62" s="154">
        <v>0</v>
      </c>
      <c r="I62" s="120">
        <f t="shared" si="0"/>
        <v>248.04823497976727</v>
      </c>
      <c r="J62" s="151">
        <f t="shared" si="1"/>
        <v>2.6214999999999997</v>
      </c>
      <c r="K62" s="151">
        <f t="shared" si="2"/>
        <v>1.3107499999999999</v>
      </c>
      <c r="L62" s="151">
        <f t="shared" si="3"/>
        <v>325.1292239997299</v>
      </c>
    </row>
    <row r="63" spans="1:12" x14ac:dyDescent="0.2">
      <c r="A63" s="153">
        <v>40393</v>
      </c>
      <c r="B63" s="151" t="s">
        <v>18</v>
      </c>
      <c r="C63" s="151" t="s">
        <v>28</v>
      </c>
      <c r="D63" s="154">
        <v>3.5185714290000001</v>
      </c>
      <c r="E63" s="151">
        <v>0</v>
      </c>
      <c r="F63" s="151">
        <v>1</v>
      </c>
      <c r="G63" s="151">
        <v>0</v>
      </c>
      <c r="H63" s="154">
        <v>0</v>
      </c>
      <c r="I63" s="120">
        <f t="shared" si="0"/>
        <v>255.82940232895277</v>
      </c>
      <c r="J63" s="151">
        <f t="shared" si="1"/>
        <v>2.4630000003000001</v>
      </c>
      <c r="K63" s="151">
        <f t="shared" si="2"/>
        <v>1.2315000001500001</v>
      </c>
      <c r="L63" s="151">
        <f t="shared" si="3"/>
        <v>315.05390900647978</v>
      </c>
    </row>
    <row r="64" spans="1:12" x14ac:dyDescent="0.2">
      <c r="A64" s="153">
        <v>40400</v>
      </c>
      <c r="B64" s="151" t="s">
        <v>7</v>
      </c>
      <c r="C64" s="151" t="s">
        <v>8</v>
      </c>
      <c r="D64" s="154">
        <v>3.556923077</v>
      </c>
      <c r="E64" s="151">
        <v>0</v>
      </c>
      <c r="F64" s="151">
        <v>1</v>
      </c>
      <c r="G64" s="151">
        <v>1</v>
      </c>
      <c r="H64" s="154">
        <v>3.556923077</v>
      </c>
      <c r="I64" s="120">
        <f t="shared" si="0"/>
        <v>323.32574228520309</v>
      </c>
      <c r="J64" s="151">
        <f t="shared" si="1"/>
        <v>2.4898461538999999</v>
      </c>
      <c r="K64" s="151">
        <f t="shared" si="2"/>
        <v>1.2449230769499999</v>
      </c>
      <c r="L64" s="151">
        <f t="shared" si="3"/>
        <v>402.51567794283773</v>
      </c>
    </row>
    <row r="65" spans="1:12" x14ac:dyDescent="0.2">
      <c r="A65" s="153">
        <v>40400</v>
      </c>
      <c r="B65" s="151" t="s">
        <v>7</v>
      </c>
      <c r="C65" s="151" t="s">
        <v>9</v>
      </c>
      <c r="D65" s="154">
        <v>3.8450000000000002</v>
      </c>
      <c r="E65" s="151">
        <v>0</v>
      </c>
      <c r="F65" s="151">
        <v>1</v>
      </c>
      <c r="G65" s="151">
        <v>1</v>
      </c>
      <c r="H65" s="154">
        <v>3.8450000000000002</v>
      </c>
      <c r="I65" s="120">
        <f t="shared" si="0"/>
        <v>300.89589391349966</v>
      </c>
      <c r="J65" s="151">
        <f t="shared" si="1"/>
        <v>2.6915</v>
      </c>
      <c r="K65" s="151">
        <f t="shared" si="2"/>
        <v>1.34575</v>
      </c>
      <c r="L65" s="151">
        <f t="shared" si="3"/>
        <v>404.93064923409219</v>
      </c>
    </row>
    <row r="66" spans="1:12" x14ac:dyDescent="0.2">
      <c r="A66" s="153">
        <v>40400</v>
      </c>
      <c r="B66" s="151" t="s">
        <v>7</v>
      </c>
      <c r="C66" s="151" t="s">
        <v>10</v>
      </c>
      <c r="D66" s="154">
        <v>4.6806666669999997</v>
      </c>
      <c r="E66" s="151">
        <v>0</v>
      </c>
      <c r="F66" s="151">
        <v>1</v>
      </c>
      <c r="G66" s="151">
        <v>1</v>
      </c>
      <c r="H66" s="154">
        <v>4.6806666669999997</v>
      </c>
      <c r="I66" s="120">
        <f t="shared" si="0"/>
        <v>235.8303675433198</v>
      </c>
      <c r="J66" s="151">
        <f t="shared" si="1"/>
        <v>3.2764666668999998</v>
      </c>
      <c r="K66" s="151">
        <f t="shared" si="2"/>
        <v>1.6382333334499999</v>
      </c>
      <c r="L66" s="151">
        <f t="shared" si="3"/>
        <v>386.34516914923142</v>
      </c>
    </row>
    <row r="67" spans="1:12" x14ac:dyDescent="0.2">
      <c r="A67" s="153">
        <v>40400</v>
      </c>
      <c r="B67" s="151" t="s">
        <v>7</v>
      </c>
      <c r="C67" s="151" t="s">
        <v>11</v>
      </c>
      <c r="D67" s="154">
        <v>4.5443749999999996</v>
      </c>
      <c r="E67" s="151">
        <v>0</v>
      </c>
      <c r="F67" s="151">
        <v>1</v>
      </c>
      <c r="G67" s="151">
        <v>1</v>
      </c>
      <c r="H67" s="154">
        <v>4.5443749999999996</v>
      </c>
      <c r="I67" s="120">
        <f t="shared" si="0"/>
        <v>246.44212149188826</v>
      </c>
      <c r="J67" s="151">
        <f t="shared" si="1"/>
        <v>3.1810624999999995</v>
      </c>
      <c r="K67" s="151">
        <f t="shared" si="2"/>
        <v>1.5905312499999997</v>
      </c>
      <c r="L67" s="151">
        <f t="shared" si="3"/>
        <v>391.97389554914486</v>
      </c>
    </row>
    <row r="68" spans="1:12" x14ac:dyDescent="0.2">
      <c r="A68" s="153">
        <v>40400</v>
      </c>
      <c r="B68" s="151" t="s">
        <v>7</v>
      </c>
      <c r="C68" s="151" t="s">
        <v>12</v>
      </c>
      <c r="D68" s="154">
        <v>4.314666667</v>
      </c>
      <c r="E68" s="151">
        <v>0</v>
      </c>
      <c r="F68" s="151">
        <v>1</v>
      </c>
      <c r="G68" s="151">
        <v>1</v>
      </c>
      <c r="H68" s="154">
        <v>4.314666667</v>
      </c>
      <c r="I68" s="120">
        <f t="shared" si="0"/>
        <v>264.32735514840977</v>
      </c>
      <c r="J68" s="151">
        <f t="shared" si="1"/>
        <v>3.0202666669</v>
      </c>
      <c r="K68" s="151">
        <f t="shared" si="2"/>
        <v>1.51013333345</v>
      </c>
      <c r="L68" s="151">
        <f t="shared" si="3"/>
        <v>399.16954995229008</v>
      </c>
    </row>
    <row r="69" spans="1:12" x14ac:dyDescent="0.2">
      <c r="A69" s="153">
        <v>40400</v>
      </c>
      <c r="B69" s="151" t="s">
        <v>7</v>
      </c>
      <c r="C69" s="151" t="s">
        <v>13</v>
      </c>
      <c r="D69" s="154">
        <v>3.8136363640000002</v>
      </c>
      <c r="E69" s="151">
        <v>0</v>
      </c>
      <c r="F69" s="151">
        <v>1</v>
      </c>
      <c r="G69" s="151">
        <v>1</v>
      </c>
      <c r="H69" s="154">
        <v>3.8136363640000002</v>
      </c>
      <c r="I69" s="120">
        <f t="shared" ref="I69:I83" si="6">$O$3+SUMPRODUCT($P$3:$T$3,D69:H69)</f>
        <v>303.33788611662135</v>
      </c>
      <c r="J69" s="151">
        <f t="shared" ref="J69:J83" si="7">D69*(1-$J$2)</f>
        <v>2.6695454548000002</v>
      </c>
      <c r="K69" s="151">
        <f t="shared" ref="K69:K83" si="8">J69*$K$2</f>
        <v>1.3347727274000001</v>
      </c>
      <c r="L69" s="151">
        <f t="shared" ref="L69:L83" si="9">I69*(J69-K69)</f>
        <v>404.88713757563329</v>
      </c>
    </row>
    <row r="70" spans="1:12" x14ac:dyDescent="0.2">
      <c r="A70" s="153">
        <v>40400</v>
      </c>
      <c r="B70" s="151" t="s">
        <v>7</v>
      </c>
      <c r="C70" s="151" t="s">
        <v>14</v>
      </c>
      <c r="D70" s="154">
        <v>4.1479999999999997</v>
      </c>
      <c r="E70" s="151">
        <v>0</v>
      </c>
      <c r="F70" s="151">
        <v>1</v>
      </c>
      <c r="G70" s="151">
        <v>1</v>
      </c>
      <c r="H70" s="154">
        <v>4.1479999999999997</v>
      </c>
      <c r="I70" s="120">
        <f t="shared" si="6"/>
        <v>277.30412548633507</v>
      </c>
      <c r="J70" s="151">
        <f t="shared" si="7"/>
        <v>2.9035999999999995</v>
      </c>
      <c r="K70" s="151">
        <f t="shared" si="8"/>
        <v>1.4517999999999998</v>
      </c>
      <c r="L70" s="151">
        <f t="shared" si="9"/>
        <v>402.59012938106116</v>
      </c>
    </row>
    <row r="71" spans="1:12" x14ac:dyDescent="0.2">
      <c r="A71" s="153">
        <v>40400</v>
      </c>
      <c r="B71" s="151" t="s">
        <v>7</v>
      </c>
      <c r="C71" s="151" t="s">
        <v>15</v>
      </c>
      <c r="D71" s="154">
        <v>4.1381249999999996</v>
      </c>
      <c r="E71" s="151">
        <v>0</v>
      </c>
      <c r="F71" s="151">
        <v>1</v>
      </c>
      <c r="G71" s="151">
        <v>1</v>
      </c>
      <c r="H71" s="154">
        <v>4.1381249999999996</v>
      </c>
      <c r="I71" s="120">
        <f t="shared" si="6"/>
        <v>278.07299912731935</v>
      </c>
      <c r="J71" s="151">
        <f t="shared" si="7"/>
        <v>2.8966874999999996</v>
      </c>
      <c r="K71" s="151">
        <f t="shared" si="8"/>
        <v>1.4483437499999998</v>
      </c>
      <c r="L71" s="151">
        <f t="shared" si="9"/>
        <v>402.74529032980837</v>
      </c>
    </row>
    <row r="72" spans="1:12" x14ac:dyDescent="0.2">
      <c r="A72" s="153">
        <v>40400</v>
      </c>
      <c r="B72" s="151" t="s">
        <v>7</v>
      </c>
      <c r="C72" s="151" t="s">
        <v>16</v>
      </c>
      <c r="D72" s="154">
        <v>4.1381249999999996</v>
      </c>
      <c r="E72" s="151">
        <v>0</v>
      </c>
      <c r="F72" s="151">
        <v>1</v>
      </c>
      <c r="G72" s="151">
        <v>1</v>
      </c>
      <c r="H72" s="154">
        <v>4.1381249999999996</v>
      </c>
      <c r="I72" s="120">
        <f t="shared" si="6"/>
        <v>278.07299912731935</v>
      </c>
      <c r="J72" s="151">
        <f t="shared" si="7"/>
        <v>2.8966874999999996</v>
      </c>
      <c r="K72" s="151">
        <f t="shared" si="8"/>
        <v>1.4483437499999998</v>
      </c>
      <c r="L72" s="151">
        <f t="shared" si="9"/>
        <v>402.74529032980837</v>
      </c>
    </row>
    <row r="73" spans="1:12" x14ac:dyDescent="0.2">
      <c r="A73" s="153">
        <v>40400</v>
      </c>
      <c r="B73" s="151" t="s">
        <v>7</v>
      </c>
      <c r="C73" s="151" t="s">
        <v>17</v>
      </c>
      <c r="D73" s="154">
        <v>4.4866666669999997</v>
      </c>
      <c r="E73" s="151">
        <v>0</v>
      </c>
      <c r="F73" s="151">
        <v>1</v>
      </c>
      <c r="G73" s="151">
        <v>1</v>
      </c>
      <c r="H73" s="154">
        <v>4.4866666669999997</v>
      </c>
      <c r="I73" s="120">
        <f t="shared" si="6"/>
        <v>250.93532818645491</v>
      </c>
      <c r="J73" s="151">
        <f t="shared" si="7"/>
        <v>3.1406666668999996</v>
      </c>
      <c r="K73" s="151">
        <f t="shared" si="8"/>
        <v>1.5703333334499998</v>
      </c>
      <c r="L73" s="151">
        <f t="shared" si="9"/>
        <v>394.05211039140545</v>
      </c>
    </row>
    <row r="74" spans="1:12" x14ac:dyDescent="0.2">
      <c r="A74" s="153">
        <v>40400</v>
      </c>
      <c r="B74" s="151" t="s">
        <v>18</v>
      </c>
      <c r="C74" s="151" t="s">
        <v>19</v>
      </c>
      <c r="D74" s="154">
        <v>3.1469999999999998</v>
      </c>
      <c r="E74" s="151">
        <v>0</v>
      </c>
      <c r="F74" s="151">
        <v>1</v>
      </c>
      <c r="G74" s="151">
        <v>0</v>
      </c>
      <c r="H74" s="154">
        <v>0</v>
      </c>
      <c r="I74" s="120">
        <f t="shared" si="6"/>
        <v>268.59837162667003</v>
      </c>
      <c r="J74" s="151">
        <f t="shared" si="7"/>
        <v>2.2028999999999996</v>
      </c>
      <c r="K74" s="151">
        <f t="shared" si="8"/>
        <v>1.1014499999999998</v>
      </c>
      <c r="L74" s="151">
        <f t="shared" si="9"/>
        <v>295.84767642819565</v>
      </c>
    </row>
    <row r="75" spans="1:12" x14ac:dyDescent="0.2">
      <c r="A75" s="153">
        <v>40400</v>
      </c>
      <c r="B75" s="151" t="s">
        <v>18</v>
      </c>
      <c r="C75" s="151" t="s">
        <v>20</v>
      </c>
      <c r="D75" s="154">
        <v>3.7450000000000001</v>
      </c>
      <c r="E75" s="151">
        <v>0</v>
      </c>
      <c r="F75" s="151">
        <v>1</v>
      </c>
      <c r="G75" s="151">
        <v>0</v>
      </c>
      <c r="H75" s="154">
        <v>0</v>
      </c>
      <c r="I75" s="120">
        <f t="shared" si="6"/>
        <v>248.04823497976727</v>
      </c>
      <c r="J75" s="151">
        <f t="shared" si="7"/>
        <v>2.6214999999999997</v>
      </c>
      <c r="K75" s="151">
        <f t="shared" si="8"/>
        <v>1.3107499999999999</v>
      </c>
      <c r="L75" s="151">
        <f t="shared" si="9"/>
        <v>325.1292239997299</v>
      </c>
    </row>
    <row r="76" spans="1:12" x14ac:dyDescent="0.2">
      <c r="A76" s="153">
        <v>40400</v>
      </c>
      <c r="B76" s="151" t="s">
        <v>18</v>
      </c>
      <c r="C76" s="151" t="s">
        <v>21</v>
      </c>
      <c r="D76" s="154">
        <v>3.1469999999999998</v>
      </c>
      <c r="E76" s="151">
        <v>0</v>
      </c>
      <c r="F76" s="151">
        <v>1</v>
      </c>
      <c r="G76" s="151">
        <v>0</v>
      </c>
      <c r="H76" s="154">
        <v>0</v>
      </c>
      <c r="I76" s="120">
        <f t="shared" si="6"/>
        <v>268.59837162667003</v>
      </c>
      <c r="J76" s="151">
        <f t="shared" si="7"/>
        <v>2.2028999999999996</v>
      </c>
      <c r="K76" s="151">
        <f t="shared" si="8"/>
        <v>1.1014499999999998</v>
      </c>
      <c r="L76" s="151">
        <f t="shared" si="9"/>
        <v>295.84767642819565</v>
      </c>
    </row>
    <row r="77" spans="1:12" x14ac:dyDescent="0.2">
      <c r="A77" s="153">
        <v>40400</v>
      </c>
      <c r="B77" s="151" t="s">
        <v>18</v>
      </c>
      <c r="C77" s="151" t="s">
        <v>22</v>
      </c>
      <c r="D77" s="154">
        <v>3.78</v>
      </c>
      <c r="E77" s="151">
        <v>0</v>
      </c>
      <c r="F77" s="151">
        <v>1</v>
      </c>
      <c r="G77" s="151">
        <v>0</v>
      </c>
      <c r="H77" s="154">
        <v>0</v>
      </c>
      <c r="I77" s="120">
        <f t="shared" si="6"/>
        <v>246.84546778471443</v>
      </c>
      <c r="J77" s="151">
        <f t="shared" si="7"/>
        <v>2.6459999999999999</v>
      </c>
      <c r="K77" s="151">
        <f t="shared" si="8"/>
        <v>1.323</v>
      </c>
      <c r="L77" s="151">
        <f t="shared" si="9"/>
        <v>326.5765538791772</v>
      </c>
    </row>
    <row r="78" spans="1:12" x14ac:dyDescent="0.2">
      <c r="A78" s="153">
        <v>40400</v>
      </c>
      <c r="B78" s="151" t="s">
        <v>18</v>
      </c>
      <c r="C78" s="151" t="s">
        <v>23</v>
      </c>
      <c r="D78" s="154">
        <v>4.1790000000000003</v>
      </c>
      <c r="E78" s="151">
        <v>0</v>
      </c>
      <c r="F78" s="151">
        <v>1</v>
      </c>
      <c r="G78" s="151">
        <v>0</v>
      </c>
      <c r="H78" s="154">
        <v>0</v>
      </c>
      <c r="I78" s="120">
        <f t="shared" si="6"/>
        <v>233.13392176111208</v>
      </c>
      <c r="J78" s="151">
        <f t="shared" si="7"/>
        <v>2.9253</v>
      </c>
      <c r="K78" s="151">
        <f t="shared" si="8"/>
        <v>1.46265</v>
      </c>
      <c r="L78" s="151">
        <f t="shared" si="9"/>
        <v>340.99333066389056</v>
      </c>
    </row>
    <row r="79" spans="1:12" x14ac:dyDescent="0.2">
      <c r="A79" s="153">
        <v>40400</v>
      </c>
      <c r="B79" s="151" t="s">
        <v>18</v>
      </c>
      <c r="C79" s="151" t="s">
        <v>24</v>
      </c>
      <c r="D79" s="154">
        <v>4.6224999999999996</v>
      </c>
      <c r="E79" s="151">
        <v>0</v>
      </c>
      <c r="F79" s="151">
        <v>1</v>
      </c>
      <c r="G79" s="151">
        <v>0</v>
      </c>
      <c r="H79" s="154">
        <v>0</v>
      </c>
      <c r="I79" s="120">
        <f t="shared" si="6"/>
        <v>217.8931431609426</v>
      </c>
      <c r="J79" s="151">
        <f t="shared" si="7"/>
        <v>3.2357499999999995</v>
      </c>
      <c r="K79" s="151">
        <f t="shared" si="8"/>
        <v>1.6178749999999997</v>
      </c>
      <c r="L79" s="151">
        <f t="shared" si="9"/>
        <v>352.52386899150997</v>
      </c>
    </row>
    <row r="80" spans="1:12" x14ac:dyDescent="0.2">
      <c r="A80" s="153">
        <v>40400</v>
      </c>
      <c r="B80" s="151" t="s">
        <v>18</v>
      </c>
      <c r="C80" s="151" t="s">
        <v>25</v>
      </c>
      <c r="D80" s="154">
        <v>4.0162500000000003</v>
      </c>
      <c r="E80" s="151">
        <v>0</v>
      </c>
      <c r="F80" s="151">
        <v>1</v>
      </c>
      <c r="G80" s="151">
        <v>0</v>
      </c>
      <c r="H80" s="154">
        <v>0</v>
      </c>
      <c r="I80" s="120">
        <f t="shared" si="6"/>
        <v>238.72678921810777</v>
      </c>
      <c r="J80" s="151">
        <f t="shared" si="7"/>
        <v>2.811375</v>
      </c>
      <c r="K80" s="151">
        <f t="shared" si="8"/>
        <v>1.4056875</v>
      </c>
      <c r="L80" s="151">
        <f t="shared" si="9"/>
        <v>335.57526351902885</v>
      </c>
    </row>
    <row r="81" spans="1:12" x14ac:dyDescent="0.2">
      <c r="A81" s="153">
        <v>40400</v>
      </c>
      <c r="B81" s="151" t="s">
        <v>18</v>
      </c>
      <c r="C81" s="151" t="s">
        <v>26</v>
      </c>
      <c r="D81" s="154">
        <v>3.1419999999999999</v>
      </c>
      <c r="E81" s="151">
        <v>0</v>
      </c>
      <c r="F81" s="151">
        <v>1</v>
      </c>
      <c r="G81" s="151">
        <v>0</v>
      </c>
      <c r="H81" s="154">
        <v>0</v>
      </c>
      <c r="I81" s="120">
        <f t="shared" si="6"/>
        <v>268.77019551167757</v>
      </c>
      <c r="J81" s="151">
        <f t="shared" si="7"/>
        <v>2.1993999999999998</v>
      </c>
      <c r="K81" s="151">
        <f t="shared" si="8"/>
        <v>1.0996999999999999</v>
      </c>
      <c r="L81" s="151">
        <f t="shared" si="9"/>
        <v>295.56658400419178</v>
      </c>
    </row>
    <row r="82" spans="1:12" x14ac:dyDescent="0.2">
      <c r="A82" s="153">
        <v>40400</v>
      </c>
      <c r="B82" s="151" t="s">
        <v>18</v>
      </c>
      <c r="C82" s="151" t="s">
        <v>27</v>
      </c>
      <c r="D82" s="154">
        <v>3.7450000000000001</v>
      </c>
      <c r="E82" s="151">
        <v>0</v>
      </c>
      <c r="F82" s="151">
        <v>1</v>
      </c>
      <c r="G82" s="151">
        <v>0</v>
      </c>
      <c r="H82" s="154">
        <v>0</v>
      </c>
      <c r="I82" s="120">
        <f t="shared" si="6"/>
        <v>248.04823497976727</v>
      </c>
      <c r="J82" s="151">
        <f t="shared" si="7"/>
        <v>2.6214999999999997</v>
      </c>
      <c r="K82" s="151">
        <f t="shared" si="8"/>
        <v>1.3107499999999999</v>
      </c>
      <c r="L82" s="151">
        <f t="shared" si="9"/>
        <v>325.1292239997299</v>
      </c>
    </row>
    <row r="83" spans="1:12" x14ac:dyDescent="0.2">
      <c r="A83" s="153">
        <v>40400</v>
      </c>
      <c r="B83" s="151" t="s">
        <v>18</v>
      </c>
      <c r="C83" s="151" t="s">
        <v>28</v>
      </c>
      <c r="D83" s="154">
        <v>3.5185714290000001</v>
      </c>
      <c r="E83" s="151">
        <v>0</v>
      </c>
      <c r="F83" s="151">
        <v>1</v>
      </c>
      <c r="G83" s="151">
        <v>0</v>
      </c>
      <c r="H83" s="154">
        <v>0</v>
      </c>
      <c r="I83" s="120">
        <f t="shared" si="6"/>
        <v>255.82940232895277</v>
      </c>
      <c r="J83" s="151">
        <f t="shared" si="7"/>
        <v>2.4630000003000001</v>
      </c>
      <c r="K83" s="151">
        <f t="shared" si="8"/>
        <v>1.2315000001500001</v>
      </c>
      <c r="L83" s="151">
        <f t="shared" si="9"/>
        <v>315.05390900647978</v>
      </c>
    </row>
  </sheetData>
  <mergeCells count="1">
    <mergeCell ref="A1:K1"/>
  </mergeCells>
  <pageMargins left="0.7" right="0.7" top="0.75" bottom="0.75" header="0.3" footer="0.3"/>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C296-2876-AC4E-B98B-F9E047619E5F}">
  <sheetPr codeName="XLSTAT_20231114_111801_1">
    <tabColor rgb="FF007800"/>
  </sheetPr>
  <dimension ref="B1:M377"/>
  <sheetViews>
    <sheetView topLeftCell="A59" zoomScaleNormal="100" workbookViewId="0">
      <selection activeCell="B66" sqref="B66:I77"/>
    </sheetView>
  </sheetViews>
  <sheetFormatPr baseColWidth="10" defaultRowHeight="15" x14ac:dyDescent="0.2"/>
  <cols>
    <col min="1" max="1" width="5.83203125" customWidth="1"/>
    <col min="4" max="4" width="11.6640625" bestFit="1" customWidth="1"/>
  </cols>
  <sheetData>
    <row r="1" spans="2:9" x14ac:dyDescent="0.2">
      <c r="B1" t="s">
        <v>385</v>
      </c>
    </row>
    <row r="2" spans="2:9" x14ac:dyDescent="0.2">
      <c r="B2" t="s">
        <v>365</v>
      </c>
    </row>
    <row r="3" spans="2:9" x14ac:dyDescent="0.2">
      <c r="B3" t="s">
        <v>382</v>
      </c>
    </row>
    <row r="4" spans="2:9" x14ac:dyDescent="0.2">
      <c r="B4" t="s">
        <v>34</v>
      </c>
    </row>
    <row r="5" spans="2:9" x14ac:dyDescent="0.2">
      <c r="B5" t="s">
        <v>35</v>
      </c>
    </row>
    <row r="6" spans="2:9" ht="38" customHeight="1" x14ac:dyDescent="0.2"/>
    <row r="7" spans="2:9" ht="21" customHeight="1" x14ac:dyDescent="0.2">
      <c r="B7" s="41"/>
    </row>
    <row r="10" spans="2:9" x14ac:dyDescent="0.2">
      <c r="B10" s="80" t="s">
        <v>36</v>
      </c>
    </row>
    <row r="11" spans="2:9" ht="16" thickBot="1" x14ac:dyDescent="0.25"/>
    <row r="12" spans="2:9" ht="30" customHeight="1" x14ac:dyDescent="0.2">
      <c r="B12" s="83" t="s">
        <v>37</v>
      </c>
      <c r="C12" s="84" t="s">
        <v>38</v>
      </c>
      <c r="D12" s="84" t="s">
        <v>39</v>
      </c>
      <c r="E12" s="84" t="s">
        <v>40</v>
      </c>
      <c r="F12" s="84" t="s">
        <v>41</v>
      </c>
      <c r="G12" s="84" t="s">
        <v>42</v>
      </c>
      <c r="H12" s="84" t="s">
        <v>43</v>
      </c>
      <c r="I12" s="84" t="s">
        <v>44</v>
      </c>
    </row>
    <row r="13" spans="2:9" x14ac:dyDescent="0.2">
      <c r="B13" s="85" t="s">
        <v>3</v>
      </c>
      <c r="C13" s="87">
        <v>220</v>
      </c>
      <c r="D13" s="87">
        <v>0</v>
      </c>
      <c r="E13" s="87">
        <v>220</v>
      </c>
      <c r="F13" s="18">
        <v>89.823337547925831</v>
      </c>
      <c r="G13" s="18">
        <v>1041.2002563709802</v>
      </c>
      <c r="H13" s="18">
        <v>278.38219182598937</v>
      </c>
      <c r="I13" s="18">
        <v>103.66008006373755</v>
      </c>
    </row>
    <row r="14" spans="2:9" x14ac:dyDescent="0.2">
      <c r="B14" s="82" t="s">
        <v>4</v>
      </c>
      <c r="C14" s="88">
        <v>220</v>
      </c>
      <c r="D14" s="88">
        <v>0</v>
      </c>
      <c r="E14" s="88">
        <v>220</v>
      </c>
      <c r="F14" s="19">
        <v>3.0049999999999999</v>
      </c>
      <c r="G14" s="19">
        <v>6.2515384620000001</v>
      </c>
      <c r="H14" s="19">
        <v>4.2819533768863662</v>
      </c>
      <c r="I14" s="19">
        <v>0.53173413358089783</v>
      </c>
    </row>
    <row r="15" spans="2:9" x14ac:dyDescent="0.2">
      <c r="B15" s="82" t="s">
        <v>5</v>
      </c>
      <c r="C15" s="88">
        <v>220</v>
      </c>
      <c r="D15" s="88">
        <v>0</v>
      </c>
      <c r="E15" s="88">
        <v>220</v>
      </c>
      <c r="F15" s="19">
        <v>0</v>
      </c>
      <c r="G15" s="19">
        <v>1</v>
      </c>
      <c r="H15" s="19">
        <v>9.9999999999999992E-2</v>
      </c>
      <c r="I15" s="19">
        <v>0.30068415140161547</v>
      </c>
    </row>
    <row r="16" spans="2:9" x14ac:dyDescent="0.2">
      <c r="B16" s="82" t="s">
        <v>6</v>
      </c>
      <c r="C16" s="88">
        <v>220</v>
      </c>
      <c r="D16" s="88">
        <v>0</v>
      </c>
      <c r="E16" s="88">
        <v>220</v>
      </c>
      <c r="F16" s="19">
        <v>0</v>
      </c>
      <c r="G16" s="19">
        <v>1</v>
      </c>
      <c r="H16" s="19">
        <v>0.25454545454545469</v>
      </c>
      <c r="I16" s="19">
        <v>0.43659880199811024</v>
      </c>
    </row>
    <row r="17" spans="2:10" x14ac:dyDescent="0.2">
      <c r="B17" s="82" t="s">
        <v>7</v>
      </c>
      <c r="C17" s="88">
        <v>220</v>
      </c>
      <c r="D17" s="88">
        <v>0</v>
      </c>
      <c r="E17" s="88">
        <v>220</v>
      </c>
      <c r="F17" s="19">
        <v>0</v>
      </c>
      <c r="G17" s="19">
        <v>1</v>
      </c>
      <c r="H17" s="19">
        <v>0.49999999999999989</v>
      </c>
      <c r="I17" s="19">
        <v>0.50114025233602566</v>
      </c>
    </row>
    <row r="18" spans="2:10" x14ac:dyDescent="0.2">
      <c r="B18" s="82" t="s">
        <v>362</v>
      </c>
      <c r="C18" s="88">
        <v>220</v>
      </c>
      <c r="D18" s="88">
        <v>0</v>
      </c>
      <c r="E18" s="88">
        <v>220</v>
      </c>
      <c r="F18" s="19">
        <v>0</v>
      </c>
      <c r="G18" s="19">
        <v>6.2515384620000001</v>
      </c>
      <c r="H18" s="19">
        <v>2.2018442630545469</v>
      </c>
      <c r="I18" s="19">
        <v>2.2386702338433788</v>
      </c>
    </row>
    <row r="19" spans="2:10" x14ac:dyDescent="0.2">
      <c r="B19" s="82" t="s">
        <v>363</v>
      </c>
      <c r="C19" s="88">
        <v>220</v>
      </c>
      <c r="D19" s="88">
        <v>0</v>
      </c>
      <c r="E19" s="88">
        <v>220</v>
      </c>
      <c r="F19" s="19">
        <v>0</v>
      </c>
      <c r="G19" s="19">
        <v>1</v>
      </c>
      <c r="H19" s="19">
        <v>7.2727272727272738E-2</v>
      </c>
      <c r="I19" s="19">
        <v>0.26028052688870046</v>
      </c>
    </row>
    <row r="20" spans="2:10" ht="16" thickBot="1" x14ac:dyDescent="0.25">
      <c r="B20" s="86" t="s">
        <v>364</v>
      </c>
      <c r="C20" s="89">
        <v>220</v>
      </c>
      <c r="D20" s="89">
        <v>0</v>
      </c>
      <c r="E20" s="89">
        <v>220</v>
      </c>
      <c r="F20" s="20">
        <v>0</v>
      </c>
      <c r="G20" s="20">
        <v>1</v>
      </c>
      <c r="H20" s="20">
        <v>0.16818181818181827</v>
      </c>
      <c r="I20" s="20">
        <v>0.37488063687706641</v>
      </c>
    </row>
    <row r="23" spans="2:10" x14ac:dyDescent="0.2">
      <c r="B23" s="10" t="s">
        <v>45</v>
      </c>
    </row>
    <row r="24" spans="2:10" ht="16" thickBot="1" x14ac:dyDescent="0.25"/>
    <row r="25" spans="2:10" ht="32" x14ac:dyDescent="0.2">
      <c r="B25" s="83"/>
      <c r="C25" s="84" t="s">
        <v>4</v>
      </c>
      <c r="D25" s="84" t="s">
        <v>5</v>
      </c>
      <c r="E25" s="84" t="s">
        <v>6</v>
      </c>
      <c r="F25" s="84" t="s">
        <v>7</v>
      </c>
      <c r="G25" s="84" t="s">
        <v>362</v>
      </c>
      <c r="H25" s="84" t="s">
        <v>363</v>
      </c>
      <c r="I25" s="84" t="s">
        <v>364</v>
      </c>
      <c r="J25" s="21" t="s">
        <v>3</v>
      </c>
    </row>
    <row r="26" spans="2:10" x14ac:dyDescent="0.2">
      <c r="B26" s="90" t="s">
        <v>4</v>
      </c>
      <c r="C26" s="92">
        <v>1</v>
      </c>
      <c r="D26" s="24">
        <v>-3.4677285995991354E-2</v>
      </c>
      <c r="E26" s="24">
        <v>-4.0070634528918347E-2</v>
      </c>
      <c r="F26" s="24">
        <v>0.22946197938733823</v>
      </c>
      <c r="G26" s="24">
        <v>0.344978419834441</v>
      </c>
      <c r="H26" s="24">
        <v>5.6876540038080159E-4</v>
      </c>
      <c r="I26" s="24">
        <v>6.6448691217033284E-2</v>
      </c>
      <c r="J26" s="25">
        <v>-0.27838467187404453</v>
      </c>
    </row>
    <row r="27" spans="2:10" x14ac:dyDescent="0.2">
      <c r="B27" s="82" t="s">
        <v>5</v>
      </c>
      <c r="C27" s="19">
        <v>-3.4677285995991354E-2</v>
      </c>
      <c r="D27" s="93">
        <v>1</v>
      </c>
      <c r="E27" s="19">
        <v>-2.0869596778242006E-2</v>
      </c>
      <c r="F27" s="19">
        <v>0.15151515151515099</v>
      </c>
      <c r="G27" s="19">
        <v>0.1362668377538995</v>
      </c>
      <c r="H27" s="19">
        <v>0.84016805041680787</v>
      </c>
      <c r="I27" s="19">
        <v>5.2661798947121446E-2</v>
      </c>
      <c r="J27" s="26">
        <v>0.39620374657492829</v>
      </c>
    </row>
    <row r="28" spans="2:10" x14ac:dyDescent="0.2">
      <c r="B28" s="82" t="s">
        <v>6</v>
      </c>
      <c r="C28" s="19">
        <v>-4.0070634528918347E-2</v>
      </c>
      <c r="D28" s="19">
        <v>-2.0869596778242006E-2</v>
      </c>
      <c r="E28" s="93">
        <v>1</v>
      </c>
      <c r="F28" s="19">
        <v>0.18782637100417801</v>
      </c>
      <c r="G28" s="19">
        <v>0.17766719363070133</v>
      </c>
      <c r="H28" s="19">
        <v>3.7259682931091082E-2</v>
      </c>
      <c r="I28" s="19">
        <v>0.76949043836715714</v>
      </c>
      <c r="J28" s="26">
        <v>0.37208725522289637</v>
      </c>
    </row>
    <row r="29" spans="2:10" x14ac:dyDescent="0.2">
      <c r="B29" s="82" t="s">
        <v>7</v>
      </c>
      <c r="C29" s="19">
        <v>0.22946197938733823</v>
      </c>
      <c r="D29" s="19">
        <v>0.15151515151515099</v>
      </c>
      <c r="E29" s="19">
        <v>0.18782637100417801</v>
      </c>
      <c r="F29" s="93">
        <v>1</v>
      </c>
      <c r="G29" s="19">
        <v>0.98579305956768837</v>
      </c>
      <c r="H29" s="19">
        <v>0.28005601680560133</v>
      </c>
      <c r="I29" s="19">
        <v>0.44965074485619172</v>
      </c>
      <c r="J29" s="26">
        <v>0.23213025083976896</v>
      </c>
    </row>
    <row r="30" spans="2:10" x14ac:dyDescent="0.2">
      <c r="B30" s="82" t="s">
        <v>362</v>
      </c>
      <c r="C30" s="19">
        <v>0.344978419834441</v>
      </c>
      <c r="D30" s="19">
        <v>0.1362668377538995</v>
      </c>
      <c r="E30" s="19">
        <v>0.17766719363070133</v>
      </c>
      <c r="F30" s="19">
        <v>0.98579305956768837</v>
      </c>
      <c r="G30" s="93">
        <v>1</v>
      </c>
      <c r="H30" s="19">
        <v>0.2609486638131418</v>
      </c>
      <c r="I30" s="19">
        <v>0.43453861249849984</v>
      </c>
      <c r="J30" s="26">
        <v>0.17414075339580046</v>
      </c>
    </row>
    <row r="31" spans="2:10" x14ac:dyDescent="0.2">
      <c r="B31" s="82" t="s">
        <v>363</v>
      </c>
      <c r="C31" s="19">
        <v>5.6876540038080159E-4</v>
      </c>
      <c r="D31" s="19">
        <v>0.84016805041680787</v>
      </c>
      <c r="E31" s="19">
        <v>3.7259682931091082E-2</v>
      </c>
      <c r="F31" s="19">
        <v>0.28005601680560133</v>
      </c>
      <c r="G31" s="19">
        <v>0.2609486638131418</v>
      </c>
      <c r="H31" s="93">
        <v>1</v>
      </c>
      <c r="I31" s="19">
        <v>0.1080593200194471</v>
      </c>
      <c r="J31" s="26">
        <v>0.38672894078341297</v>
      </c>
    </row>
    <row r="32" spans="2:10" x14ac:dyDescent="0.2">
      <c r="B32" s="82" t="s">
        <v>364</v>
      </c>
      <c r="C32" s="19">
        <v>6.6448691217033284E-2</v>
      </c>
      <c r="D32" s="19">
        <v>5.2661798947121446E-2</v>
      </c>
      <c r="E32" s="19">
        <v>0.76949043836715714</v>
      </c>
      <c r="F32" s="19">
        <v>0.44965074485619172</v>
      </c>
      <c r="G32" s="19">
        <v>0.43453861249849984</v>
      </c>
      <c r="H32" s="19">
        <v>0.1080593200194471</v>
      </c>
      <c r="I32" s="93">
        <v>1</v>
      </c>
      <c r="J32" s="26">
        <v>0.37109069472212697</v>
      </c>
    </row>
    <row r="33" spans="2:10" ht="16" thickBot="1" x14ac:dyDescent="0.25">
      <c r="B33" s="91" t="s">
        <v>3</v>
      </c>
      <c r="C33" s="27">
        <v>-0.27838467187404453</v>
      </c>
      <c r="D33" s="27">
        <v>0.39620374657492829</v>
      </c>
      <c r="E33" s="27">
        <v>0.37208725522289637</v>
      </c>
      <c r="F33" s="27">
        <v>0.23213025083976896</v>
      </c>
      <c r="G33" s="27">
        <v>0.17414075339580046</v>
      </c>
      <c r="H33" s="27">
        <v>0.38672894078341297</v>
      </c>
      <c r="I33" s="27">
        <v>0.37109069472212697</v>
      </c>
      <c r="J33" s="94">
        <v>1</v>
      </c>
    </row>
    <row r="36" spans="2:10" x14ac:dyDescent="0.2">
      <c r="B36" s="10" t="s">
        <v>201</v>
      </c>
    </row>
    <row r="38" spans="2:10" x14ac:dyDescent="0.2">
      <c r="B38" s="80" t="s">
        <v>202</v>
      </c>
    </row>
    <row r="39" spans="2:10" ht="16" thickBot="1" x14ac:dyDescent="0.25"/>
    <row r="40" spans="2:10" x14ac:dyDescent="0.2">
      <c r="B40" s="95" t="s">
        <v>38</v>
      </c>
      <c r="C40" s="96">
        <v>220</v>
      </c>
    </row>
    <row r="41" spans="2:10" x14ac:dyDescent="0.2">
      <c r="B41" s="82" t="s">
        <v>46</v>
      </c>
      <c r="C41" s="88">
        <v>220</v>
      </c>
    </row>
    <row r="42" spans="2:10" x14ac:dyDescent="0.2">
      <c r="B42" s="82" t="s">
        <v>47</v>
      </c>
      <c r="C42" s="88">
        <v>212</v>
      </c>
    </row>
    <row r="43" spans="2:10" x14ac:dyDescent="0.2">
      <c r="B43" s="82" t="s">
        <v>48</v>
      </c>
      <c r="C43" s="19">
        <v>0.40799702482387645</v>
      </c>
    </row>
    <row r="44" spans="2:10" x14ac:dyDescent="0.2">
      <c r="B44" s="82" t="s">
        <v>49</v>
      </c>
      <c r="C44" s="19">
        <v>0.38844975677560822</v>
      </c>
    </row>
    <row r="45" spans="2:10" x14ac:dyDescent="0.2">
      <c r="B45" s="82" t="s">
        <v>50</v>
      </c>
      <c r="C45" s="19">
        <v>6571.3594437350102</v>
      </c>
    </row>
    <row r="46" spans="2:10" x14ac:dyDescent="0.2">
      <c r="B46" s="82" t="s">
        <v>51</v>
      </c>
      <c r="C46" s="19">
        <v>81.06392196122151</v>
      </c>
    </row>
    <row r="47" spans="2:10" x14ac:dyDescent="0.2">
      <c r="B47" s="82" t="s">
        <v>52</v>
      </c>
      <c r="C47" s="19">
        <v>19.990835111304538</v>
      </c>
    </row>
    <row r="48" spans="2:10" x14ac:dyDescent="0.2">
      <c r="B48" s="82" t="s">
        <v>53</v>
      </c>
      <c r="C48" s="19">
        <v>1.3994520189482924</v>
      </c>
    </row>
    <row r="49" spans="2:8" x14ac:dyDescent="0.2">
      <c r="B49" s="82" t="s">
        <v>54</v>
      </c>
      <c r="C49" s="19">
        <v>8</v>
      </c>
    </row>
    <row r="50" spans="2:8" x14ac:dyDescent="0.2">
      <c r="B50" s="82" t="s">
        <v>55</v>
      </c>
      <c r="C50" s="19">
        <v>1941.7556417546944</v>
      </c>
    </row>
    <row r="51" spans="2:8" x14ac:dyDescent="0.2">
      <c r="B51" s="82" t="s">
        <v>56</v>
      </c>
      <c r="C51" s="19">
        <v>1942.4381062096707</v>
      </c>
    </row>
    <row r="52" spans="2:8" x14ac:dyDescent="0.2">
      <c r="B52" s="82" t="s">
        <v>57</v>
      </c>
      <c r="C52" s="19">
        <v>1968.9046621255131</v>
      </c>
    </row>
    <row r="53" spans="2:8" ht="16" thickBot="1" x14ac:dyDescent="0.25">
      <c r="B53" s="86" t="s">
        <v>58</v>
      </c>
      <c r="C53" s="20">
        <v>0.63668244500073656</v>
      </c>
    </row>
    <row r="56" spans="2:8" x14ac:dyDescent="0.2">
      <c r="B56" s="97" t="s">
        <v>203</v>
      </c>
    </row>
    <row r="57" spans="2:8" ht="16" thickBot="1" x14ac:dyDescent="0.25"/>
    <row r="58" spans="2:8" ht="30" customHeight="1" x14ac:dyDescent="0.2">
      <c r="B58" s="83" t="s">
        <v>59</v>
      </c>
      <c r="C58" s="84" t="s">
        <v>47</v>
      </c>
      <c r="D58" s="84" t="s">
        <v>60</v>
      </c>
      <c r="E58" s="84" t="s">
        <v>61</v>
      </c>
      <c r="F58" s="84" t="s">
        <v>62</v>
      </c>
      <c r="G58" s="84" t="s">
        <v>63</v>
      </c>
      <c r="H58" s="84" t="s">
        <v>64</v>
      </c>
    </row>
    <row r="59" spans="2:8" x14ac:dyDescent="0.2">
      <c r="B59" s="90" t="s">
        <v>65</v>
      </c>
      <c r="C59" s="24">
        <v>7</v>
      </c>
      <c r="D59" s="24">
        <v>960117.06946986262</v>
      </c>
      <c r="E59" s="24">
        <v>137159.58135283753</v>
      </c>
      <c r="F59" s="24">
        <v>20.87232977091254</v>
      </c>
      <c r="G59" s="33">
        <v>2.9321715960811896E-21</v>
      </c>
      <c r="H59" s="36" t="s">
        <v>68</v>
      </c>
    </row>
    <row r="60" spans="2:8" x14ac:dyDescent="0.2">
      <c r="B60" s="82" t="s">
        <v>66</v>
      </c>
      <c r="C60" s="19">
        <v>212</v>
      </c>
      <c r="D60" s="19">
        <v>1393128.2020718222</v>
      </c>
      <c r="E60" s="19">
        <v>6571.3594437350102</v>
      </c>
      <c r="F60" s="19"/>
      <c r="G60" s="34"/>
      <c r="H60" s="37" t="s">
        <v>69</v>
      </c>
    </row>
    <row r="61" spans="2:8" ht="16" thickBot="1" x14ac:dyDescent="0.25">
      <c r="B61" s="86" t="s">
        <v>67</v>
      </c>
      <c r="C61" s="20">
        <v>219</v>
      </c>
      <c r="D61" s="20">
        <v>2353245.2715416849</v>
      </c>
      <c r="E61" s="20"/>
      <c r="F61" s="20"/>
      <c r="G61" s="35"/>
      <c r="H61" s="38" t="s">
        <v>69</v>
      </c>
    </row>
    <row r="62" spans="2:8" x14ac:dyDescent="0.2">
      <c r="B62" s="39" t="s">
        <v>70</v>
      </c>
    </row>
    <row r="63" spans="2:8" x14ac:dyDescent="0.2">
      <c r="B63" s="39" t="s">
        <v>71</v>
      </c>
    </row>
    <row r="66" spans="2:9" x14ac:dyDescent="0.2">
      <c r="B66" s="80" t="s">
        <v>204</v>
      </c>
    </row>
    <row r="67" spans="2:9" ht="16" thickBot="1" x14ac:dyDescent="0.25"/>
    <row r="68" spans="2:9" ht="30" customHeight="1" x14ac:dyDescent="0.2">
      <c r="B68" s="83" t="s">
        <v>59</v>
      </c>
      <c r="C68" s="84" t="s">
        <v>72</v>
      </c>
      <c r="D68" s="84" t="s">
        <v>73</v>
      </c>
      <c r="E68" s="84" t="s">
        <v>74</v>
      </c>
      <c r="F68" s="84" t="s">
        <v>75</v>
      </c>
      <c r="G68" s="84" t="s">
        <v>76</v>
      </c>
      <c r="H68" s="84" t="s">
        <v>77</v>
      </c>
      <c r="I68" s="84" t="s">
        <v>64</v>
      </c>
    </row>
    <row r="69" spans="2:9" x14ac:dyDescent="0.2">
      <c r="B69" s="90" t="s">
        <v>78</v>
      </c>
      <c r="C69" s="24">
        <v>388.05622971482683</v>
      </c>
      <c r="D69" s="24">
        <v>65.853104625219615</v>
      </c>
      <c r="E69" s="24">
        <v>5.8927552759025703</v>
      </c>
      <c r="F69" s="33">
        <v>1.477468261407324E-8</v>
      </c>
      <c r="G69" s="24">
        <v>258.24546954850666</v>
      </c>
      <c r="H69" s="24">
        <v>517.86698988114699</v>
      </c>
      <c r="I69" s="36" t="s">
        <v>68</v>
      </c>
    </row>
    <row r="70" spans="2:9" x14ac:dyDescent="0.2">
      <c r="B70" s="82" t="s">
        <v>4</v>
      </c>
      <c r="C70" s="19">
        <v>-36.194976781592757</v>
      </c>
      <c r="D70" s="19">
        <v>15.55004359922231</v>
      </c>
      <c r="E70" s="19">
        <v>-2.3276447137037573</v>
      </c>
      <c r="F70" s="34">
        <v>2.0874017554847191E-2</v>
      </c>
      <c r="G70" s="19">
        <v>-66.8474872702391</v>
      </c>
      <c r="H70" s="19">
        <v>-5.5424662929464112</v>
      </c>
      <c r="I70" s="37" t="s">
        <v>373</v>
      </c>
    </row>
    <row r="71" spans="2:9" x14ac:dyDescent="0.2">
      <c r="B71" s="82" t="s">
        <v>5</v>
      </c>
      <c r="C71" s="19">
        <v>107.78120248961127</v>
      </c>
      <c r="D71" s="19">
        <v>34.293369639584391</v>
      </c>
      <c r="E71" s="19">
        <v>3.1429166518883238</v>
      </c>
      <c r="F71" s="34">
        <v>1.912111314058329E-3</v>
      </c>
      <c r="G71" s="19">
        <v>40.181528838473838</v>
      </c>
      <c r="H71" s="19">
        <v>175.38087614074871</v>
      </c>
      <c r="I71" s="37" t="s">
        <v>367</v>
      </c>
    </row>
    <row r="72" spans="2:9" x14ac:dyDescent="0.2">
      <c r="B72" s="82" t="s">
        <v>6</v>
      </c>
      <c r="C72" s="19">
        <v>63.788995977716255</v>
      </c>
      <c r="D72" s="19">
        <v>20.750214479364107</v>
      </c>
      <c r="E72" s="19">
        <v>3.0741367054858064</v>
      </c>
      <c r="F72" s="34">
        <v>2.3885792537374773E-3</v>
      </c>
      <c r="G72" s="19">
        <v>22.885820181978964</v>
      </c>
      <c r="H72" s="19">
        <v>104.69217177345354</v>
      </c>
      <c r="I72" s="37" t="s">
        <v>367</v>
      </c>
    </row>
    <row r="73" spans="2:9" x14ac:dyDescent="0.2">
      <c r="B73" s="82" t="s">
        <v>7</v>
      </c>
      <c r="C73" s="19">
        <v>204.27003581040969</v>
      </c>
      <c r="D73" s="19">
        <v>93.207634028462607</v>
      </c>
      <c r="E73" s="19">
        <v>2.191559070666167</v>
      </c>
      <c r="F73" s="34">
        <v>2.9500503136422163E-2</v>
      </c>
      <c r="G73" s="19">
        <v>20.53756191417915</v>
      </c>
      <c r="H73" s="19">
        <v>388.00250970664024</v>
      </c>
      <c r="I73" s="37" t="s">
        <v>373</v>
      </c>
    </row>
    <row r="74" spans="2:9" x14ac:dyDescent="0.2">
      <c r="B74" s="82" t="s">
        <v>362</v>
      </c>
      <c r="C74" s="19">
        <v>-40.79216973798674</v>
      </c>
      <c r="D74" s="19">
        <v>21.370473225986672</v>
      </c>
      <c r="E74" s="19">
        <v>-1.9088098474292616</v>
      </c>
      <c r="F74" s="98">
        <v>5.7637224405112208E-2</v>
      </c>
      <c r="G74" s="19">
        <v>-82.918010127247982</v>
      </c>
      <c r="H74" s="19">
        <v>1.3336706512744954</v>
      </c>
      <c r="I74" s="37" t="s">
        <v>383</v>
      </c>
    </row>
    <row r="75" spans="2:9" x14ac:dyDescent="0.2">
      <c r="B75" s="82" t="s">
        <v>363</v>
      </c>
      <c r="C75" s="19">
        <v>22.879897599015287</v>
      </c>
      <c r="D75" s="19">
        <v>40.758574074849037</v>
      </c>
      <c r="E75" s="19">
        <v>0.56135176753236382</v>
      </c>
      <c r="F75" s="98">
        <v>0.57515065496169981</v>
      </c>
      <c r="G75" s="19">
        <v>-57.46409702451502</v>
      </c>
      <c r="H75" s="19">
        <v>103.2238922225456</v>
      </c>
      <c r="I75" s="37" t="s">
        <v>378</v>
      </c>
    </row>
    <row r="76" spans="2:9" ht="16" thickBot="1" x14ac:dyDescent="0.25">
      <c r="B76" s="86" t="s">
        <v>364</v>
      </c>
      <c r="C76" s="20">
        <v>25.655807781364711</v>
      </c>
      <c r="D76" s="20">
        <v>26.444099689064565</v>
      </c>
      <c r="E76" s="20">
        <v>0.97019025351708843</v>
      </c>
      <c r="F76" s="99">
        <v>0.33305724907409329</v>
      </c>
      <c r="G76" s="20">
        <v>-26.471251407228163</v>
      </c>
      <c r="H76" s="20">
        <v>77.782866969957581</v>
      </c>
      <c r="I76" s="38" t="s">
        <v>378</v>
      </c>
    </row>
    <row r="77" spans="2:9" x14ac:dyDescent="0.2">
      <c r="B77" s="39" t="s">
        <v>71</v>
      </c>
    </row>
    <row r="80" spans="2:9" x14ac:dyDescent="0.2">
      <c r="B80" s="80" t="s">
        <v>205</v>
      </c>
    </row>
    <row r="82" spans="2:9" x14ac:dyDescent="0.2">
      <c r="B82" t="s">
        <v>384</v>
      </c>
    </row>
    <row r="85" spans="2:9" x14ac:dyDescent="0.2">
      <c r="B85" s="80" t="s">
        <v>207</v>
      </c>
    </row>
    <row r="86" spans="2:9" ht="16" thickBot="1" x14ac:dyDescent="0.25"/>
    <row r="87" spans="2:9" ht="30" customHeight="1" x14ac:dyDescent="0.2">
      <c r="B87" s="83" t="s">
        <v>59</v>
      </c>
      <c r="C87" s="84" t="s">
        <v>72</v>
      </c>
      <c r="D87" s="84" t="s">
        <v>73</v>
      </c>
      <c r="E87" s="84" t="s">
        <v>74</v>
      </c>
      <c r="F87" s="84" t="s">
        <v>75</v>
      </c>
      <c r="G87" s="84" t="s">
        <v>76</v>
      </c>
      <c r="H87" s="84" t="s">
        <v>77</v>
      </c>
      <c r="I87" s="84" t="s">
        <v>64</v>
      </c>
    </row>
    <row r="88" spans="2:9" x14ac:dyDescent="0.2">
      <c r="B88" s="90" t="s">
        <v>4</v>
      </c>
      <c r="C88" s="24">
        <v>-0.18566553881790437</v>
      </c>
      <c r="D88" s="24">
        <v>7.9765411673361722E-2</v>
      </c>
      <c r="E88" s="24">
        <v>-2.3276447137037573</v>
      </c>
      <c r="F88" s="33">
        <v>2.0874017554847191E-2</v>
      </c>
      <c r="G88" s="24">
        <v>-0.34290047532131029</v>
      </c>
      <c r="H88" s="24">
        <v>-2.8430602314498427E-2</v>
      </c>
      <c r="I88" s="36" t="s">
        <v>373</v>
      </c>
    </row>
    <row r="89" spans="2:9" x14ac:dyDescent="0.2">
      <c r="B89" s="82" t="s">
        <v>5</v>
      </c>
      <c r="C89" s="19">
        <v>0.31263818615331629</v>
      </c>
      <c r="D89" s="19">
        <v>9.9473902995638575E-2</v>
      </c>
      <c r="E89" s="19">
        <v>3.1429166518883238</v>
      </c>
      <c r="F89" s="34">
        <v>1.912111314058329E-3</v>
      </c>
      <c r="G89" s="19">
        <v>0.11655353626378842</v>
      </c>
      <c r="H89" s="19">
        <v>0.50872283604284418</v>
      </c>
      <c r="I89" s="37" t="s">
        <v>367</v>
      </c>
    </row>
    <row r="90" spans="2:9" x14ac:dyDescent="0.2">
      <c r="B90" s="82" t="s">
        <v>6</v>
      </c>
      <c r="C90" s="19">
        <v>0.26866850968481709</v>
      </c>
      <c r="D90" s="19">
        <v>8.7396409276587247E-2</v>
      </c>
      <c r="E90" s="19">
        <v>3.0741367054858064</v>
      </c>
      <c r="F90" s="34">
        <v>2.3885792537374773E-3</v>
      </c>
      <c r="G90" s="19">
        <v>9.6391220883221856E-2</v>
      </c>
      <c r="H90" s="19">
        <v>0.44094579848641235</v>
      </c>
      <c r="I90" s="37" t="s">
        <v>367</v>
      </c>
    </row>
    <row r="91" spans="2:9" x14ac:dyDescent="0.2">
      <c r="B91" s="82" t="s">
        <v>7</v>
      </c>
      <c r="C91" s="19">
        <v>0.98753480826731621</v>
      </c>
      <c r="D91" s="19">
        <v>0.45060834612463174</v>
      </c>
      <c r="E91" s="19">
        <v>2.1915590706661665</v>
      </c>
      <c r="F91" s="34">
        <v>2.9500503136422163E-2</v>
      </c>
      <c r="G91" s="19">
        <v>9.9287970390434799E-2</v>
      </c>
      <c r="H91" s="19">
        <v>1.8757816461441976</v>
      </c>
      <c r="I91" s="37" t="s">
        <v>373</v>
      </c>
    </row>
    <row r="92" spans="2:9" x14ac:dyDescent="0.2">
      <c r="B92" s="82" t="s">
        <v>362</v>
      </c>
      <c r="C92" s="19">
        <v>-0.88095837964014156</v>
      </c>
      <c r="D92" s="19">
        <v>0.46152233593440162</v>
      </c>
      <c r="E92" s="19">
        <v>-1.9088098474292616</v>
      </c>
      <c r="F92" s="98">
        <v>5.7637224405112208E-2</v>
      </c>
      <c r="G92" s="19">
        <v>-1.7907190599048142</v>
      </c>
      <c r="H92" s="19">
        <v>2.8802300624531152E-2</v>
      </c>
      <c r="I92" s="37" t="s">
        <v>383</v>
      </c>
    </row>
    <row r="93" spans="2:9" x14ac:dyDescent="0.2">
      <c r="B93" s="82" t="s">
        <v>363</v>
      </c>
      <c r="C93" s="19">
        <v>5.7449230200956228E-2</v>
      </c>
      <c r="D93" s="19">
        <v>0.10234087344820569</v>
      </c>
      <c r="E93" s="19">
        <v>0.56135176753236382</v>
      </c>
      <c r="F93" s="98">
        <v>0.57515065496169981</v>
      </c>
      <c r="G93" s="19">
        <v>-0.14428684061914371</v>
      </c>
      <c r="H93" s="19">
        <v>0.25918530102105614</v>
      </c>
      <c r="I93" s="37" t="s">
        <v>378</v>
      </c>
    </row>
    <row r="94" spans="2:9" ht="16" thickBot="1" x14ac:dyDescent="0.25">
      <c r="B94" s="86" t="s">
        <v>364</v>
      </c>
      <c r="C94" s="20">
        <v>9.2782733283245142E-2</v>
      </c>
      <c r="D94" s="20">
        <v>9.5633545015416821E-2</v>
      </c>
      <c r="E94" s="20">
        <v>0.97019025351708854</v>
      </c>
      <c r="F94" s="99">
        <v>0.33305724907409329</v>
      </c>
      <c r="G94" s="20">
        <v>-9.5731737621396071E-2</v>
      </c>
      <c r="H94" s="20">
        <v>0.28129720418788634</v>
      </c>
      <c r="I94" s="38" t="s">
        <v>378</v>
      </c>
    </row>
    <row r="95" spans="2:9" x14ac:dyDescent="0.2">
      <c r="B95" s="39" t="s">
        <v>71</v>
      </c>
    </row>
    <row r="114" spans="2:13" x14ac:dyDescent="0.2">
      <c r="F114" t="s">
        <v>79</v>
      </c>
    </row>
    <row r="117" spans="2:13" x14ac:dyDescent="0.2">
      <c r="B117" s="80" t="s">
        <v>208</v>
      </c>
    </row>
    <row r="118" spans="2:13" ht="16" thickBot="1" x14ac:dyDescent="0.25"/>
    <row r="119" spans="2:13" ht="64" x14ac:dyDescent="0.2">
      <c r="B119" s="83" t="s">
        <v>80</v>
      </c>
      <c r="C119" s="84" t="s">
        <v>81</v>
      </c>
      <c r="D119" s="84" t="s">
        <v>3</v>
      </c>
      <c r="E119" s="84" t="s">
        <v>210</v>
      </c>
      <c r="F119" s="84" t="s">
        <v>191</v>
      </c>
      <c r="G119" s="84" t="s">
        <v>192</v>
      </c>
      <c r="H119" s="84" t="s">
        <v>193</v>
      </c>
      <c r="I119" s="84" t="s">
        <v>194</v>
      </c>
      <c r="J119" s="84" t="s">
        <v>195</v>
      </c>
      <c r="K119" s="84" t="s">
        <v>196</v>
      </c>
      <c r="L119" s="84" t="s">
        <v>197</v>
      </c>
      <c r="M119" s="84" t="s">
        <v>198</v>
      </c>
    </row>
    <row r="120" spans="2:13" x14ac:dyDescent="0.2">
      <c r="B120" s="90" t="s">
        <v>82</v>
      </c>
      <c r="C120" s="100">
        <v>1</v>
      </c>
      <c r="D120" s="24">
        <v>270.74889999212297</v>
      </c>
      <c r="E120" s="24">
        <v>262.0514069562405</v>
      </c>
      <c r="F120" s="24">
        <v>8.6974930358824736</v>
      </c>
      <c r="G120" s="24">
        <v>0.10729178684499237</v>
      </c>
      <c r="H120" s="24">
        <v>10.307644709849196</v>
      </c>
      <c r="I120" s="24">
        <v>241.73280234488789</v>
      </c>
      <c r="J120" s="24">
        <v>282.37001156759311</v>
      </c>
      <c r="K120" s="24">
        <v>81.716626112434994</v>
      </c>
      <c r="L120" s="24">
        <v>100.97020335540449</v>
      </c>
      <c r="M120" s="24">
        <v>423.13261055707653</v>
      </c>
    </row>
    <row r="121" spans="2:13" x14ac:dyDescent="0.2">
      <c r="B121" s="82" t="s">
        <v>83</v>
      </c>
      <c r="C121" s="88">
        <v>1</v>
      </c>
      <c r="D121" s="19">
        <v>314.50582438280878</v>
      </c>
      <c r="E121" s="19">
        <v>392.7125070448671</v>
      </c>
      <c r="F121" s="19">
        <v>-78.206682662058313</v>
      </c>
      <c r="G121" s="19">
        <v>-0.96475325607204132</v>
      </c>
      <c r="H121" s="19">
        <v>20.902135991434239</v>
      </c>
      <c r="I121" s="19">
        <v>351.5098609799652</v>
      </c>
      <c r="J121" s="19">
        <v>433.91515310976899</v>
      </c>
      <c r="K121" s="19">
        <v>83.71534347262407</v>
      </c>
      <c r="L121" s="19">
        <v>227.69139778035185</v>
      </c>
      <c r="M121" s="19">
        <v>557.73361630938234</v>
      </c>
    </row>
    <row r="122" spans="2:13" x14ac:dyDescent="0.2">
      <c r="B122" s="82" t="s">
        <v>84</v>
      </c>
      <c r="C122" s="88">
        <v>1</v>
      </c>
      <c r="D122" s="19">
        <v>390.60697916261392</v>
      </c>
      <c r="E122" s="19">
        <v>367.21441982206466</v>
      </c>
      <c r="F122" s="19">
        <v>23.392559340549269</v>
      </c>
      <c r="G122" s="19">
        <v>0.28856930154131394</v>
      </c>
      <c r="H122" s="19">
        <v>14.315766563168546</v>
      </c>
      <c r="I122" s="19">
        <v>338.99493722508453</v>
      </c>
      <c r="J122" s="19">
        <v>395.43390241904478</v>
      </c>
      <c r="K122" s="19">
        <v>82.318288466331367</v>
      </c>
      <c r="L122" s="19">
        <v>204.94720915341861</v>
      </c>
      <c r="M122" s="19">
        <v>529.4816304907107</v>
      </c>
    </row>
    <row r="123" spans="2:13" x14ac:dyDescent="0.2">
      <c r="B123" s="82" t="s">
        <v>85</v>
      </c>
      <c r="C123" s="88">
        <v>1</v>
      </c>
      <c r="D123" s="19">
        <v>249.86237982712225</v>
      </c>
      <c r="E123" s="19">
        <v>367.21441982206466</v>
      </c>
      <c r="F123" s="19">
        <v>-117.3520399949424</v>
      </c>
      <c r="G123" s="19">
        <v>-1.4476481911531496</v>
      </c>
      <c r="H123" s="19">
        <v>14.315766563168546</v>
      </c>
      <c r="I123" s="19">
        <v>338.99493722508453</v>
      </c>
      <c r="J123" s="19">
        <v>395.43390241904478</v>
      </c>
      <c r="K123" s="19">
        <v>82.318288466331367</v>
      </c>
      <c r="L123" s="19">
        <v>204.94720915341861</v>
      </c>
      <c r="M123" s="19">
        <v>529.4816304907107</v>
      </c>
    </row>
    <row r="124" spans="2:13" x14ac:dyDescent="0.2">
      <c r="B124" s="82" t="s">
        <v>86</v>
      </c>
      <c r="C124" s="88">
        <v>1</v>
      </c>
      <c r="D124" s="19">
        <v>222.03389430781561</v>
      </c>
      <c r="E124" s="19">
        <v>312.76205262265802</v>
      </c>
      <c r="F124" s="19">
        <v>-90.728158314842403</v>
      </c>
      <c r="G124" s="19">
        <v>-1.1192174782543085</v>
      </c>
      <c r="H124" s="19">
        <v>14.937086370398498</v>
      </c>
      <c r="I124" s="19">
        <v>283.3178138514333</v>
      </c>
      <c r="J124" s="19">
        <v>342.20629139388274</v>
      </c>
      <c r="K124" s="19">
        <v>82.428611494867212</v>
      </c>
      <c r="L124" s="19">
        <v>150.2773713232863</v>
      </c>
      <c r="M124" s="19">
        <v>475.24673392202976</v>
      </c>
    </row>
    <row r="125" spans="2:13" x14ac:dyDescent="0.2">
      <c r="B125" s="82" t="s">
        <v>87</v>
      </c>
      <c r="C125" s="88">
        <v>1</v>
      </c>
      <c r="D125" s="19">
        <v>276.35819705736077</v>
      </c>
      <c r="E125" s="19">
        <v>273.04957075574993</v>
      </c>
      <c r="F125" s="19">
        <v>3.3086263016108433</v>
      </c>
      <c r="G125" s="19">
        <v>4.0815028702825266E-2</v>
      </c>
      <c r="H125" s="19">
        <v>10.967483452614562</v>
      </c>
      <c r="I125" s="19">
        <v>251.4302807891201</v>
      </c>
      <c r="J125" s="19">
        <v>294.66886072237975</v>
      </c>
      <c r="K125" s="19">
        <v>81.802476350159381</v>
      </c>
      <c r="L125" s="19">
        <v>111.79913770578034</v>
      </c>
      <c r="M125" s="19">
        <v>434.30000380571948</v>
      </c>
    </row>
    <row r="126" spans="2:13" x14ac:dyDescent="0.2">
      <c r="B126" s="82" t="s">
        <v>88</v>
      </c>
      <c r="C126" s="88">
        <v>1</v>
      </c>
      <c r="D126" s="19">
        <v>294.86318135451683</v>
      </c>
      <c r="E126" s="19">
        <v>273.04957075574993</v>
      </c>
      <c r="F126" s="19">
        <v>21.8136105987669</v>
      </c>
      <c r="G126" s="19">
        <v>0.26909147831759067</v>
      </c>
      <c r="H126" s="19">
        <v>10.967483452614562</v>
      </c>
      <c r="I126" s="19">
        <v>251.4302807891201</v>
      </c>
      <c r="J126" s="19">
        <v>294.66886072237975</v>
      </c>
      <c r="K126" s="19">
        <v>81.802476350159381</v>
      </c>
      <c r="L126" s="19">
        <v>111.79913770578034</v>
      </c>
      <c r="M126" s="19">
        <v>434.30000380571948</v>
      </c>
    </row>
    <row r="127" spans="2:13" x14ac:dyDescent="0.2">
      <c r="B127" s="82" t="s">
        <v>89</v>
      </c>
      <c r="C127" s="88">
        <v>1</v>
      </c>
      <c r="D127" s="19">
        <v>383.45580710381228</v>
      </c>
      <c r="E127" s="19">
        <v>411.1894222095662</v>
      </c>
      <c r="F127" s="19">
        <v>-27.733615105753927</v>
      </c>
      <c r="G127" s="19">
        <v>-0.34212032226889832</v>
      </c>
      <c r="H127" s="19">
        <v>21.230517128416139</v>
      </c>
      <c r="I127" s="19">
        <v>369.3394656608458</v>
      </c>
      <c r="J127" s="19">
        <v>453.0393787582866</v>
      </c>
      <c r="K127" s="19">
        <v>83.797937333057192</v>
      </c>
      <c r="L127" s="19">
        <v>246.0055025222332</v>
      </c>
      <c r="M127" s="19">
        <v>576.37334189689921</v>
      </c>
    </row>
    <row r="128" spans="2:13" x14ac:dyDescent="0.2">
      <c r="B128" s="82" t="s">
        <v>90</v>
      </c>
      <c r="C128" s="88">
        <v>1</v>
      </c>
      <c r="D128" s="19">
        <v>300.2942445751741</v>
      </c>
      <c r="E128" s="19">
        <v>369.97312588002058</v>
      </c>
      <c r="F128" s="19">
        <v>-69.67888130484647</v>
      </c>
      <c r="G128" s="19">
        <v>-0.85955477626876609</v>
      </c>
      <c r="H128" s="19">
        <v>14.482495456256144</v>
      </c>
      <c r="I128" s="19">
        <v>341.42498445250288</v>
      </c>
      <c r="J128" s="19">
        <v>398.52126730753827</v>
      </c>
      <c r="K128" s="19">
        <v>82.347447552279903</v>
      </c>
      <c r="L128" s="19">
        <v>207.64843632508243</v>
      </c>
      <c r="M128" s="19">
        <v>532.29781543495869</v>
      </c>
    </row>
    <row r="129" spans="2:13" x14ac:dyDescent="0.2">
      <c r="B129" s="82" t="s">
        <v>91</v>
      </c>
      <c r="C129" s="88">
        <v>1</v>
      </c>
      <c r="D129" s="19">
        <v>296.74312209515341</v>
      </c>
      <c r="E129" s="19">
        <v>329.06728872161307</v>
      </c>
      <c r="F129" s="19">
        <v>-32.324166626459657</v>
      </c>
      <c r="G129" s="19">
        <v>-0.39874910865924479</v>
      </c>
      <c r="H129" s="19">
        <v>13.968629593300253</v>
      </c>
      <c r="I129" s="19">
        <v>301.5320884253216</v>
      </c>
      <c r="J129" s="19">
        <v>356.60248901790453</v>
      </c>
      <c r="K129" s="19">
        <v>82.258629069841874</v>
      </c>
      <c r="L129" s="19">
        <v>166.91767967028542</v>
      </c>
      <c r="M129" s="19">
        <v>491.21689777294068</v>
      </c>
    </row>
    <row r="130" spans="2:13" x14ac:dyDescent="0.2">
      <c r="B130" s="82" t="s">
        <v>92</v>
      </c>
      <c r="C130" s="88">
        <v>1</v>
      </c>
      <c r="D130" s="19">
        <v>429.79776568141511</v>
      </c>
      <c r="E130" s="19">
        <v>407.93371119644485</v>
      </c>
      <c r="F130" s="19">
        <v>21.864054484970268</v>
      </c>
      <c r="G130" s="19">
        <v>0.26971375127185876</v>
      </c>
      <c r="H130" s="19">
        <v>18.216900870576868</v>
      </c>
      <c r="I130" s="19">
        <v>372.02424628446772</v>
      </c>
      <c r="J130" s="19">
        <v>443.84317610842197</v>
      </c>
      <c r="K130" s="19">
        <v>83.085587926327122</v>
      </c>
      <c r="L130" s="19">
        <v>244.15398677853645</v>
      </c>
      <c r="M130" s="19">
        <v>571.71343561435322</v>
      </c>
    </row>
    <row r="131" spans="2:13" x14ac:dyDescent="0.2">
      <c r="B131" s="82" t="s">
        <v>93</v>
      </c>
      <c r="C131" s="88">
        <v>1</v>
      </c>
      <c r="D131" s="19">
        <v>297.21708504560701</v>
      </c>
      <c r="E131" s="19">
        <v>262.0514069562405</v>
      </c>
      <c r="F131" s="19">
        <v>35.165678089366509</v>
      </c>
      <c r="G131" s="19">
        <v>0.43380183488024043</v>
      </c>
      <c r="H131" s="19">
        <v>10.307644709849196</v>
      </c>
      <c r="I131" s="19">
        <v>241.73280234488789</v>
      </c>
      <c r="J131" s="19">
        <v>282.37001156759311</v>
      </c>
      <c r="K131" s="19">
        <v>81.716626112434994</v>
      </c>
      <c r="L131" s="19">
        <v>100.97020335540449</v>
      </c>
      <c r="M131" s="19">
        <v>423.13261055707653</v>
      </c>
    </row>
    <row r="132" spans="2:13" x14ac:dyDescent="0.2">
      <c r="B132" s="82" t="s">
        <v>94</v>
      </c>
      <c r="C132" s="88">
        <v>1</v>
      </c>
      <c r="D132" s="19">
        <v>268.40556671680145</v>
      </c>
      <c r="E132" s="19">
        <v>262.0514069562405</v>
      </c>
      <c r="F132" s="19">
        <v>6.3541597605609468</v>
      </c>
      <c r="G132" s="19">
        <v>7.838455883741452E-2</v>
      </c>
      <c r="H132" s="19">
        <v>10.307644709849196</v>
      </c>
      <c r="I132" s="19">
        <v>241.73280234488789</v>
      </c>
      <c r="J132" s="19">
        <v>282.37001156759311</v>
      </c>
      <c r="K132" s="19">
        <v>81.716626112434994</v>
      </c>
      <c r="L132" s="19">
        <v>100.97020335540449</v>
      </c>
      <c r="M132" s="19">
        <v>423.13261055707653</v>
      </c>
    </row>
    <row r="133" spans="2:13" x14ac:dyDescent="0.2">
      <c r="B133" s="82" t="s">
        <v>95</v>
      </c>
      <c r="C133" s="88">
        <v>1</v>
      </c>
      <c r="D133" s="19">
        <v>206.02798850125583</v>
      </c>
      <c r="E133" s="19">
        <v>277.76961606298369</v>
      </c>
      <c r="F133" s="19">
        <v>-71.741627561727853</v>
      </c>
      <c r="G133" s="19">
        <v>-0.88500069853574126</v>
      </c>
      <c r="H133" s="19">
        <v>11.357829794900118</v>
      </c>
      <c r="I133" s="19">
        <v>255.38086874565479</v>
      </c>
      <c r="J133" s="19">
        <v>300.15836338031261</v>
      </c>
      <c r="K133" s="19">
        <v>81.855725159483683</v>
      </c>
      <c r="L133" s="19">
        <v>116.41421805417613</v>
      </c>
      <c r="M133" s="19">
        <v>439.12501407179127</v>
      </c>
    </row>
    <row r="134" spans="2:13" x14ac:dyDescent="0.2">
      <c r="B134" s="82" t="s">
        <v>96</v>
      </c>
      <c r="C134" s="88">
        <v>1</v>
      </c>
      <c r="D134" s="19">
        <v>201.96734153603134</v>
      </c>
      <c r="E134" s="19">
        <v>277.76961606298369</v>
      </c>
      <c r="F134" s="19">
        <v>-75.802274526952345</v>
      </c>
      <c r="G134" s="19">
        <v>-0.93509261201566118</v>
      </c>
      <c r="H134" s="19">
        <v>11.357829794900118</v>
      </c>
      <c r="I134" s="19">
        <v>255.38086874565479</v>
      </c>
      <c r="J134" s="19">
        <v>300.15836338031261</v>
      </c>
      <c r="K134" s="19">
        <v>81.855725159483683</v>
      </c>
      <c r="L134" s="19">
        <v>116.41421805417613</v>
      </c>
      <c r="M134" s="19">
        <v>439.12501407179127</v>
      </c>
    </row>
    <row r="135" spans="2:13" x14ac:dyDescent="0.2">
      <c r="B135" s="82" t="s">
        <v>97</v>
      </c>
      <c r="C135" s="88">
        <v>1</v>
      </c>
      <c r="D135" s="19">
        <v>239.72697458725526</v>
      </c>
      <c r="E135" s="19">
        <v>296.69562289005125</v>
      </c>
      <c r="F135" s="19">
        <v>-56.968648302795998</v>
      </c>
      <c r="G135" s="19">
        <v>-0.70276205400039793</v>
      </c>
      <c r="H135" s="19">
        <v>13.422706275150201</v>
      </c>
      <c r="I135" s="19">
        <v>270.23655592604365</v>
      </c>
      <c r="J135" s="19">
        <v>323.15468985405886</v>
      </c>
      <c r="K135" s="19">
        <v>82.167685177835978</v>
      </c>
      <c r="L135" s="19">
        <v>134.72528398583296</v>
      </c>
      <c r="M135" s="19">
        <v>458.66596179426955</v>
      </c>
    </row>
    <row r="136" spans="2:13" x14ac:dyDescent="0.2">
      <c r="B136" s="82" t="s">
        <v>98</v>
      </c>
      <c r="C136" s="88">
        <v>1</v>
      </c>
      <c r="D136" s="19">
        <v>171.39281859155261</v>
      </c>
      <c r="E136" s="19">
        <v>264.42024225153222</v>
      </c>
      <c r="F136" s="19">
        <v>-93.027423659979604</v>
      </c>
      <c r="G136" s="19">
        <v>-1.1475810867438794</v>
      </c>
      <c r="H136" s="19">
        <v>10.417773528339815</v>
      </c>
      <c r="I136" s="19">
        <v>243.88454983959912</v>
      </c>
      <c r="J136" s="19">
        <v>284.95593466346531</v>
      </c>
      <c r="K136" s="19">
        <v>81.73059065627011</v>
      </c>
      <c r="L136" s="19">
        <v>103.31151150431597</v>
      </c>
      <c r="M136" s="19">
        <v>425.52897299874849</v>
      </c>
    </row>
    <row r="137" spans="2:13" x14ac:dyDescent="0.2">
      <c r="B137" s="82" t="s">
        <v>99</v>
      </c>
      <c r="C137" s="88">
        <v>1</v>
      </c>
      <c r="D137" s="19">
        <v>172.74559451311936</v>
      </c>
      <c r="E137" s="19">
        <v>208.16040439253479</v>
      </c>
      <c r="F137" s="19">
        <v>-35.414809879415429</v>
      </c>
      <c r="G137" s="19">
        <v>-0.43687511068557461</v>
      </c>
      <c r="H137" s="19">
        <v>12.81591257466456</v>
      </c>
      <c r="I137" s="19">
        <v>182.8974594940313</v>
      </c>
      <c r="J137" s="19">
        <v>233.42334929103828</v>
      </c>
      <c r="K137" s="19">
        <v>82.070744232378303</v>
      </c>
      <c r="L137" s="19">
        <v>46.381157129215126</v>
      </c>
      <c r="M137" s="19">
        <v>369.93965165585445</v>
      </c>
    </row>
    <row r="138" spans="2:13" x14ac:dyDescent="0.2">
      <c r="B138" s="82" t="s">
        <v>100</v>
      </c>
      <c r="C138" s="88">
        <v>1</v>
      </c>
      <c r="D138" s="19">
        <v>379.20412736310453</v>
      </c>
      <c r="E138" s="19">
        <v>432.85580483993903</v>
      </c>
      <c r="F138" s="19">
        <v>-53.651677476834493</v>
      </c>
      <c r="G138" s="19">
        <v>-0.66184408771265479</v>
      </c>
      <c r="H138" s="19">
        <v>22.326961271383656</v>
      </c>
      <c r="I138" s="19">
        <v>388.84451894329271</v>
      </c>
      <c r="J138" s="19">
        <v>476.86709073658534</v>
      </c>
      <c r="K138" s="19">
        <v>84.082415779691274</v>
      </c>
      <c r="L138" s="19">
        <v>267.11111639889776</v>
      </c>
      <c r="M138" s="19">
        <v>598.60049328098034</v>
      </c>
    </row>
    <row r="139" spans="2:13" x14ac:dyDescent="0.2">
      <c r="B139" s="82" t="s">
        <v>101</v>
      </c>
      <c r="C139" s="88">
        <v>1</v>
      </c>
      <c r="D139" s="19">
        <v>346.14938028154523</v>
      </c>
      <c r="E139" s="19">
        <v>319.73901277599498</v>
      </c>
      <c r="F139" s="19">
        <v>26.410367505550255</v>
      </c>
      <c r="G139" s="19">
        <v>0.3257968140029564</v>
      </c>
      <c r="H139" s="19">
        <v>14.449164179279835</v>
      </c>
      <c r="I139" s="19">
        <v>291.25657452870297</v>
      </c>
      <c r="J139" s="19">
        <v>348.22145102328699</v>
      </c>
      <c r="K139" s="19">
        <v>82.341592097886917</v>
      </c>
      <c r="L139" s="19">
        <v>157.42586559237247</v>
      </c>
      <c r="M139" s="19">
        <v>482.05215995961748</v>
      </c>
    </row>
    <row r="140" spans="2:13" x14ac:dyDescent="0.2">
      <c r="B140" s="82" t="s">
        <v>102</v>
      </c>
      <c r="C140" s="88">
        <v>1</v>
      </c>
      <c r="D140" s="19">
        <v>371.4853015379951</v>
      </c>
      <c r="E140" s="19">
        <v>405.5521857248566</v>
      </c>
      <c r="F140" s="19">
        <v>-34.0668841868615</v>
      </c>
      <c r="G140" s="19">
        <v>-0.42024717485490093</v>
      </c>
      <c r="H140" s="19">
        <v>17.919888569256148</v>
      </c>
      <c r="I140" s="19">
        <v>370.22819651417882</v>
      </c>
      <c r="J140" s="19">
        <v>440.87617493553438</v>
      </c>
      <c r="K140" s="19">
        <v>83.020972350783552</v>
      </c>
      <c r="L140" s="19">
        <v>241.89983262873525</v>
      </c>
      <c r="M140" s="19">
        <v>569.20453882097797</v>
      </c>
    </row>
    <row r="141" spans="2:13" x14ac:dyDescent="0.2">
      <c r="B141" s="82" t="s">
        <v>103</v>
      </c>
      <c r="C141" s="88">
        <v>1</v>
      </c>
      <c r="D141" s="19">
        <v>302.60708516818738</v>
      </c>
      <c r="E141" s="19">
        <v>385.75549091653437</v>
      </c>
      <c r="F141" s="19">
        <v>-83.148405748346988</v>
      </c>
      <c r="G141" s="19">
        <v>-1.0257140752222997</v>
      </c>
      <c r="H141" s="19">
        <v>15.742337648814422</v>
      </c>
      <c r="I141" s="19">
        <v>354.72392712592034</v>
      </c>
      <c r="J141" s="19">
        <v>416.7870547071484</v>
      </c>
      <c r="K141" s="19">
        <v>82.578330319668552</v>
      </c>
      <c r="L141" s="19">
        <v>222.9756813226156</v>
      </c>
      <c r="M141" s="19">
        <v>548.53530051045311</v>
      </c>
    </row>
    <row r="142" spans="2:13" x14ac:dyDescent="0.2">
      <c r="B142" s="82" t="s">
        <v>104</v>
      </c>
      <c r="C142" s="88">
        <v>1</v>
      </c>
      <c r="D142" s="19">
        <v>145.78336079215677</v>
      </c>
      <c r="E142" s="19">
        <v>177.36554578470304</v>
      </c>
      <c r="F142" s="19">
        <v>-31.582184992546274</v>
      </c>
      <c r="G142" s="19">
        <v>-0.3895960647901322</v>
      </c>
      <c r="H142" s="19">
        <v>17.086355792894665</v>
      </c>
      <c r="I142" s="19">
        <v>143.68463056330518</v>
      </c>
      <c r="J142" s="19">
        <v>211.04646100610091</v>
      </c>
      <c r="K142" s="19">
        <v>82.845054155431612</v>
      </c>
      <c r="L142" s="19">
        <v>14.059965628076156</v>
      </c>
      <c r="M142" s="19">
        <v>340.67112594132993</v>
      </c>
    </row>
    <row r="143" spans="2:13" x14ac:dyDescent="0.2">
      <c r="B143" s="82" t="s">
        <v>105</v>
      </c>
      <c r="C143" s="88">
        <v>1</v>
      </c>
      <c r="D143" s="19">
        <v>309.05276246954139</v>
      </c>
      <c r="E143" s="19">
        <v>205.9607716018381</v>
      </c>
      <c r="F143" s="19">
        <v>103.09199086770329</v>
      </c>
      <c r="G143" s="19">
        <v>1.2717370239873087</v>
      </c>
      <c r="H143" s="19">
        <v>13.080070861058815</v>
      </c>
      <c r="I143" s="19">
        <v>180.1771133951888</v>
      </c>
      <c r="J143" s="19">
        <v>231.74442980848741</v>
      </c>
      <c r="K143" s="19">
        <v>82.112408912814942</v>
      </c>
      <c r="L143" s="19">
        <v>44.099394211619369</v>
      </c>
      <c r="M143" s="19">
        <v>367.82214899205684</v>
      </c>
    </row>
    <row r="144" spans="2:13" x14ac:dyDescent="0.2">
      <c r="B144" s="82" t="s">
        <v>106</v>
      </c>
      <c r="C144" s="88">
        <v>1</v>
      </c>
      <c r="D144" s="19">
        <v>154.59788084785293</v>
      </c>
      <c r="E144" s="19">
        <v>190.83829642562947</v>
      </c>
      <c r="F144" s="19">
        <v>-36.240415577776531</v>
      </c>
      <c r="G144" s="19">
        <v>-0.44705973632897794</v>
      </c>
      <c r="H144" s="19">
        <v>15.086920109619653</v>
      </c>
      <c r="I144" s="19">
        <v>161.09870283859837</v>
      </c>
      <c r="J144" s="19">
        <v>220.57789001266056</v>
      </c>
      <c r="K144" s="19">
        <v>82.455894890111139</v>
      </c>
      <c r="L144" s="19">
        <v>28.299833633392865</v>
      </c>
      <c r="M144" s="19">
        <v>353.37675921786604</v>
      </c>
    </row>
    <row r="145" spans="2:13" x14ac:dyDescent="0.2">
      <c r="B145" s="82" t="s">
        <v>107</v>
      </c>
      <c r="C145" s="88">
        <v>1</v>
      </c>
      <c r="D145" s="19">
        <v>247.72564561350089</v>
      </c>
      <c r="E145" s="19">
        <v>216.5006785731602</v>
      </c>
      <c r="F145" s="19">
        <v>31.224967040340687</v>
      </c>
      <c r="G145" s="19">
        <v>0.38518944414357043</v>
      </c>
      <c r="H145" s="19">
        <v>11.895265920511495</v>
      </c>
      <c r="I145" s="19">
        <v>193.0525280218684</v>
      </c>
      <c r="J145" s="19">
        <v>239.948829124452</v>
      </c>
      <c r="K145" s="19">
        <v>81.932025454364862</v>
      </c>
      <c r="L145" s="19">
        <v>54.994876125020454</v>
      </c>
      <c r="M145" s="19">
        <v>378.00648102129992</v>
      </c>
    </row>
    <row r="146" spans="2:13" x14ac:dyDescent="0.2">
      <c r="B146" s="82" t="s">
        <v>108</v>
      </c>
      <c r="C146" s="88">
        <v>1</v>
      </c>
      <c r="D146" s="19">
        <v>227.99236329472669</v>
      </c>
      <c r="E146" s="19">
        <v>286.94391763857544</v>
      </c>
      <c r="F146" s="19">
        <v>-58.951554343848755</v>
      </c>
      <c r="G146" s="19">
        <v>-0.7272230718376711</v>
      </c>
      <c r="H146" s="19">
        <v>12.270307081903788</v>
      </c>
      <c r="I146" s="19">
        <v>262.75647956954151</v>
      </c>
      <c r="J146" s="19">
        <v>311.13135570760937</v>
      </c>
      <c r="K146" s="19">
        <v>81.987315358043219</v>
      </c>
      <c r="L146" s="19">
        <v>125.3291267916828</v>
      </c>
      <c r="M146" s="19">
        <v>448.55870848546806</v>
      </c>
    </row>
    <row r="147" spans="2:13" x14ac:dyDescent="0.2">
      <c r="B147" s="82" t="s">
        <v>109</v>
      </c>
      <c r="C147" s="88">
        <v>1</v>
      </c>
      <c r="D147" s="19">
        <v>226.5964968466343</v>
      </c>
      <c r="E147" s="19">
        <v>284.55534206904463</v>
      </c>
      <c r="F147" s="19">
        <v>-57.958845222410332</v>
      </c>
      <c r="G147" s="19">
        <v>-0.71497706772855207</v>
      </c>
      <c r="H147" s="19">
        <v>12.014969473958223</v>
      </c>
      <c r="I147" s="19">
        <v>260.87122983673623</v>
      </c>
      <c r="J147" s="19">
        <v>308.23945430135302</v>
      </c>
      <c r="K147" s="19">
        <v>81.94949014603543</v>
      </c>
      <c r="L147" s="19">
        <v>123.01511292356497</v>
      </c>
      <c r="M147" s="19">
        <v>446.09557121452428</v>
      </c>
    </row>
    <row r="148" spans="2:13" x14ac:dyDescent="0.2">
      <c r="B148" s="82" t="s">
        <v>110</v>
      </c>
      <c r="C148" s="88">
        <v>1</v>
      </c>
      <c r="D148" s="19">
        <v>233.31521082097063</v>
      </c>
      <c r="E148" s="19">
        <v>215.40625347220185</v>
      </c>
      <c r="F148" s="19">
        <v>17.90895734876878</v>
      </c>
      <c r="G148" s="19">
        <v>0.22092389456971839</v>
      </c>
      <c r="H148" s="19">
        <v>12.008129088971161</v>
      </c>
      <c r="I148" s="19">
        <v>191.73562512315232</v>
      </c>
      <c r="J148" s="19">
        <v>239.07688182125139</v>
      </c>
      <c r="K148" s="19">
        <v>81.94848752693612</v>
      </c>
      <c r="L148" s="19">
        <v>53.868000706547861</v>
      </c>
      <c r="M148" s="19">
        <v>376.94450623785588</v>
      </c>
    </row>
    <row r="149" spans="2:13" x14ac:dyDescent="0.2">
      <c r="B149" s="82" t="s">
        <v>111</v>
      </c>
      <c r="C149" s="88">
        <v>1</v>
      </c>
      <c r="D149" s="19">
        <v>215.20722620508221</v>
      </c>
      <c r="E149" s="19">
        <v>212.97210105000852</v>
      </c>
      <c r="F149" s="19">
        <v>2.235125155073689</v>
      </c>
      <c r="G149" s="19">
        <v>2.7572378698169874E-2</v>
      </c>
      <c r="H149" s="19">
        <v>12.268124681980787</v>
      </c>
      <c r="I149" s="19">
        <v>188.78896496483097</v>
      </c>
      <c r="J149" s="19">
        <v>237.15523713518607</v>
      </c>
      <c r="K149" s="19">
        <v>81.986988766191658</v>
      </c>
      <c r="L149" s="19">
        <v>51.357953986529822</v>
      </c>
      <c r="M149" s="19">
        <v>374.58624811348722</v>
      </c>
    </row>
    <row r="150" spans="2:13" x14ac:dyDescent="0.2">
      <c r="B150" s="82" t="s">
        <v>112</v>
      </c>
      <c r="C150" s="88">
        <v>1</v>
      </c>
      <c r="D150" s="19">
        <v>233.41454117517861</v>
      </c>
      <c r="E150" s="19">
        <v>259.99841635672271</v>
      </c>
      <c r="F150" s="19">
        <v>-26.583875181544101</v>
      </c>
      <c r="G150" s="19">
        <v>-0.32793719497387519</v>
      </c>
      <c r="H150" s="19">
        <v>10.227342670024537</v>
      </c>
      <c r="I150" s="19">
        <v>239.83810449241477</v>
      </c>
      <c r="J150" s="19">
        <v>280.15872822103069</v>
      </c>
      <c r="K150" s="19">
        <v>81.706535735062928</v>
      </c>
      <c r="L150" s="19">
        <v>98.937103079425555</v>
      </c>
      <c r="M150" s="19">
        <v>421.05972963401985</v>
      </c>
    </row>
    <row r="151" spans="2:13" x14ac:dyDescent="0.2">
      <c r="B151" s="82" t="s">
        <v>113</v>
      </c>
      <c r="C151" s="88">
        <v>1</v>
      </c>
      <c r="D151" s="19">
        <v>297.11769231578774</v>
      </c>
      <c r="E151" s="19">
        <v>275.03657236153856</v>
      </c>
      <c r="F151" s="19">
        <v>22.081119954249175</v>
      </c>
      <c r="G151" s="19">
        <v>0.27239145874057397</v>
      </c>
      <c r="H151" s="19">
        <v>11.124630084282964</v>
      </c>
      <c r="I151" s="19">
        <v>253.10751228109942</v>
      </c>
      <c r="J151" s="19">
        <v>296.96563244197773</v>
      </c>
      <c r="K151" s="19">
        <v>81.823693623834558</v>
      </c>
      <c r="L151" s="19">
        <v>113.74431546074058</v>
      </c>
      <c r="M151" s="19">
        <v>436.32882926233651</v>
      </c>
    </row>
    <row r="152" spans="2:13" x14ac:dyDescent="0.2">
      <c r="B152" s="82" t="s">
        <v>114</v>
      </c>
      <c r="C152" s="88">
        <v>1</v>
      </c>
      <c r="D152" s="19">
        <v>258.46230884332823</v>
      </c>
      <c r="E152" s="19">
        <v>231.97509502359574</v>
      </c>
      <c r="F152" s="19">
        <v>26.487213819732489</v>
      </c>
      <c r="G152" s="19">
        <v>0.32674478582967104</v>
      </c>
      <c r="H152" s="19">
        <v>10.613579305541142</v>
      </c>
      <c r="I152" s="19">
        <v>211.05342693248826</v>
      </c>
      <c r="J152" s="19">
        <v>252.89676311470322</v>
      </c>
      <c r="K152" s="19">
        <v>81.755779669758041</v>
      </c>
      <c r="L152" s="19">
        <v>70.816711264462782</v>
      </c>
      <c r="M152" s="19">
        <v>393.13347878272873</v>
      </c>
    </row>
    <row r="153" spans="2:13" x14ac:dyDescent="0.2">
      <c r="B153" s="82" t="s">
        <v>115</v>
      </c>
      <c r="C153" s="88">
        <v>1</v>
      </c>
      <c r="D153" s="19">
        <v>336.22133222738205</v>
      </c>
      <c r="E153" s="19">
        <v>259.95175752670298</v>
      </c>
      <c r="F153" s="19">
        <v>76.269574700679073</v>
      </c>
      <c r="G153" s="19">
        <v>0.94085720077994861</v>
      </c>
      <c r="H153" s="19">
        <v>10.225683975919436</v>
      </c>
      <c r="I153" s="19">
        <v>239.79471530843361</v>
      </c>
      <c r="J153" s="19">
        <v>280.10879974497232</v>
      </c>
      <c r="K153" s="19">
        <v>81.706328130141699</v>
      </c>
      <c r="L153" s="19">
        <v>98.890853483758434</v>
      </c>
      <c r="M153" s="19">
        <v>421.01266156964755</v>
      </c>
    </row>
    <row r="154" spans="2:13" x14ac:dyDescent="0.2">
      <c r="B154" s="82" t="s">
        <v>116</v>
      </c>
      <c r="C154" s="88">
        <v>1</v>
      </c>
      <c r="D154" s="19">
        <v>364.17453904151307</v>
      </c>
      <c r="E154" s="19">
        <v>244.08773946066765</v>
      </c>
      <c r="F154" s="19">
        <v>120.08679958084542</v>
      </c>
      <c r="G154" s="19">
        <v>1.4813840321998146</v>
      </c>
      <c r="H154" s="19">
        <v>10.108482013127704</v>
      </c>
      <c r="I154" s="19">
        <v>224.16172774535733</v>
      </c>
      <c r="J154" s="19">
        <v>264.01375117597797</v>
      </c>
      <c r="K154" s="19">
        <v>81.691742865143581</v>
      </c>
      <c r="L154" s="19">
        <v>83.05558614021993</v>
      </c>
      <c r="M154" s="19">
        <v>405.11989278111537</v>
      </c>
    </row>
    <row r="155" spans="2:13" x14ac:dyDescent="0.2">
      <c r="B155" s="82" t="s">
        <v>117</v>
      </c>
      <c r="C155" s="88">
        <v>1</v>
      </c>
      <c r="D155" s="19">
        <v>291.1947988284852</v>
      </c>
      <c r="E155" s="19">
        <v>342.13787386377498</v>
      </c>
      <c r="F155" s="19">
        <v>-50.94307503528978</v>
      </c>
      <c r="G155" s="19">
        <v>-0.62843091973343435</v>
      </c>
      <c r="H155" s="19">
        <v>22.926971099393921</v>
      </c>
      <c r="I155" s="19">
        <v>296.94383838645899</v>
      </c>
      <c r="J155" s="19">
        <v>387.33190934109098</v>
      </c>
      <c r="K155" s="19">
        <v>84.243726457982945</v>
      </c>
      <c r="L155" s="19">
        <v>176.07520706937956</v>
      </c>
      <c r="M155" s="19">
        <v>508.20054065817044</v>
      </c>
    </row>
    <row r="156" spans="2:13" x14ac:dyDescent="0.2">
      <c r="B156" s="82" t="s">
        <v>118</v>
      </c>
      <c r="C156" s="88">
        <v>1</v>
      </c>
      <c r="D156" s="19">
        <v>279.62964251219836</v>
      </c>
      <c r="E156" s="19">
        <v>320.40524768595481</v>
      </c>
      <c r="F156" s="19">
        <v>-40.775605173756446</v>
      </c>
      <c r="G156" s="19">
        <v>-0.50300558111735871</v>
      </c>
      <c r="H156" s="19">
        <v>14.408115920852161</v>
      </c>
      <c r="I156" s="19">
        <v>292.00372446401087</v>
      </c>
      <c r="J156" s="19">
        <v>348.80677090789874</v>
      </c>
      <c r="K156" s="19">
        <v>82.334398935825874</v>
      </c>
      <c r="L156" s="19">
        <v>158.10627978576105</v>
      </c>
      <c r="M156" s="19">
        <v>482.70421558614856</v>
      </c>
    </row>
    <row r="157" spans="2:13" x14ac:dyDescent="0.2">
      <c r="B157" s="82" t="s">
        <v>119</v>
      </c>
      <c r="C157" s="88">
        <v>1</v>
      </c>
      <c r="D157" s="19">
        <v>328.56464507221398</v>
      </c>
      <c r="E157" s="19">
        <v>308.87832600184549</v>
      </c>
      <c r="F157" s="19">
        <v>19.686319070368484</v>
      </c>
      <c r="G157" s="19">
        <v>0.24284932919709726</v>
      </c>
      <c r="H157" s="19">
        <v>15.252121577689662</v>
      </c>
      <c r="I157" s="19">
        <v>278.81308447045694</v>
      </c>
      <c r="J157" s="19">
        <v>338.94356753323405</v>
      </c>
      <c r="K157" s="19">
        <v>82.486281625223214</v>
      </c>
      <c r="L157" s="19">
        <v>146.27996436040019</v>
      </c>
      <c r="M157" s="19">
        <v>471.4766876432908</v>
      </c>
    </row>
    <row r="158" spans="2:13" x14ac:dyDescent="0.2">
      <c r="B158" s="82" t="s">
        <v>120</v>
      </c>
      <c r="C158" s="88">
        <v>1</v>
      </c>
      <c r="D158" s="19">
        <v>329.40232818821283</v>
      </c>
      <c r="E158" s="19">
        <v>319.73901277599498</v>
      </c>
      <c r="F158" s="19">
        <v>9.6633154122178553</v>
      </c>
      <c r="G158" s="19">
        <v>0.11920611757275312</v>
      </c>
      <c r="H158" s="19">
        <v>14.449164179279835</v>
      </c>
      <c r="I158" s="19">
        <v>291.25657452870297</v>
      </c>
      <c r="J158" s="19">
        <v>348.22145102328699</v>
      </c>
      <c r="K158" s="19">
        <v>82.341592097886917</v>
      </c>
      <c r="L158" s="19">
        <v>157.42586559237247</v>
      </c>
      <c r="M158" s="19">
        <v>482.05215995961748</v>
      </c>
    </row>
    <row r="159" spans="2:13" x14ac:dyDescent="0.2">
      <c r="B159" s="82" t="s">
        <v>121</v>
      </c>
      <c r="C159" s="88">
        <v>1</v>
      </c>
      <c r="D159" s="19">
        <v>211.37293465463586</v>
      </c>
      <c r="E159" s="19">
        <v>215.40625347220185</v>
      </c>
      <c r="F159" s="19">
        <v>-4.0333188175659984</v>
      </c>
      <c r="G159" s="19">
        <v>-4.9754794981365619E-2</v>
      </c>
      <c r="H159" s="19">
        <v>12.008129088971161</v>
      </c>
      <c r="I159" s="19">
        <v>191.73562512315232</v>
      </c>
      <c r="J159" s="19">
        <v>239.07688182125139</v>
      </c>
      <c r="K159" s="19">
        <v>81.94848752693612</v>
      </c>
      <c r="L159" s="19">
        <v>53.868000706547861</v>
      </c>
      <c r="M159" s="19">
        <v>376.94450623785588</v>
      </c>
    </row>
    <row r="160" spans="2:13" x14ac:dyDescent="0.2">
      <c r="B160" s="82" t="s">
        <v>122</v>
      </c>
      <c r="C160" s="88">
        <v>1</v>
      </c>
      <c r="D160" s="19">
        <v>428.35016052755583</v>
      </c>
      <c r="E160" s="19">
        <v>413.05911003161668</v>
      </c>
      <c r="F160" s="19">
        <v>15.291050495939146</v>
      </c>
      <c r="G160" s="19">
        <v>0.18862954229199413</v>
      </c>
      <c r="H160" s="19">
        <v>21.295871647370536</v>
      </c>
      <c r="I160" s="19">
        <v>371.08032554328651</v>
      </c>
      <c r="J160" s="19">
        <v>455.03789451994686</v>
      </c>
      <c r="K160" s="19">
        <v>83.814518986606913</v>
      </c>
      <c r="L160" s="19">
        <v>247.84250430671028</v>
      </c>
      <c r="M160" s="19">
        <v>578.27571575652314</v>
      </c>
    </row>
    <row r="161" spans="2:13" x14ac:dyDescent="0.2">
      <c r="B161" s="82" t="s">
        <v>123</v>
      </c>
      <c r="C161" s="88">
        <v>1</v>
      </c>
      <c r="D161" s="19">
        <v>412.79178442906306</v>
      </c>
      <c r="E161" s="19">
        <v>440.07100401424884</v>
      </c>
      <c r="F161" s="19">
        <v>-27.279219585185785</v>
      </c>
      <c r="G161" s="19">
        <v>-0.33651492458303861</v>
      </c>
      <c r="H161" s="19">
        <v>24.791839721872574</v>
      </c>
      <c r="I161" s="19">
        <v>391.20090778213643</v>
      </c>
      <c r="J161" s="19">
        <v>488.94110024636126</v>
      </c>
      <c r="K161" s="19">
        <v>84.770246906152337</v>
      </c>
      <c r="L161" s="19">
        <v>272.97045115496763</v>
      </c>
      <c r="M161" s="19">
        <v>607.17155687353011</v>
      </c>
    </row>
    <row r="162" spans="2:13" x14ac:dyDescent="0.2">
      <c r="B162" s="82" t="s">
        <v>124</v>
      </c>
      <c r="C162" s="88">
        <v>1</v>
      </c>
      <c r="D162" s="19">
        <v>328.22108302748148</v>
      </c>
      <c r="E162" s="19">
        <v>354.78099565915255</v>
      </c>
      <c r="F162" s="19">
        <v>-26.559912631671068</v>
      </c>
      <c r="G162" s="19">
        <v>-0.32764159430105683</v>
      </c>
      <c r="H162" s="19">
        <v>13.789467643974033</v>
      </c>
      <c r="I162" s="19">
        <v>327.59896244537413</v>
      </c>
      <c r="J162" s="19">
        <v>381.96302887293098</v>
      </c>
      <c r="K162" s="19">
        <v>82.228394497516589</v>
      </c>
      <c r="L162" s="19">
        <v>192.69098551115962</v>
      </c>
      <c r="M162" s="19">
        <v>516.87100580714548</v>
      </c>
    </row>
    <row r="163" spans="2:13" x14ac:dyDescent="0.2">
      <c r="B163" s="82" t="s">
        <v>125</v>
      </c>
      <c r="C163" s="88">
        <v>1</v>
      </c>
      <c r="D163" s="19">
        <v>269.83398933575558</v>
      </c>
      <c r="E163" s="19">
        <v>331.9126053194035</v>
      </c>
      <c r="F163" s="19">
        <v>-62.078615983647921</v>
      </c>
      <c r="G163" s="19">
        <v>-0.76579832904389233</v>
      </c>
      <c r="H163" s="19">
        <v>13.864096674806834</v>
      </c>
      <c r="I163" s="19">
        <v>304.58346209041753</v>
      </c>
      <c r="J163" s="19">
        <v>359.24174854838947</v>
      </c>
      <c r="K163" s="19">
        <v>82.240942482095861</v>
      </c>
      <c r="L163" s="19">
        <v>169.79786037073472</v>
      </c>
      <c r="M163" s="19">
        <v>494.02735026807227</v>
      </c>
    </row>
    <row r="164" spans="2:13" x14ac:dyDescent="0.2">
      <c r="B164" s="82" t="s">
        <v>126</v>
      </c>
      <c r="C164" s="88">
        <v>1</v>
      </c>
      <c r="D164" s="19">
        <v>286.13829190952799</v>
      </c>
      <c r="E164" s="19">
        <v>279.54848568969385</v>
      </c>
      <c r="F164" s="19">
        <v>6.5898062198341449</v>
      </c>
      <c r="G164" s="19">
        <v>8.1291480357766385E-2</v>
      </c>
      <c r="H164" s="19">
        <v>11.519712265777731</v>
      </c>
      <c r="I164" s="19">
        <v>256.84063289173776</v>
      </c>
      <c r="J164" s="19">
        <v>302.25633848764994</v>
      </c>
      <c r="K164" s="19">
        <v>81.878343989246147</v>
      </c>
      <c r="L164" s="19">
        <v>118.14850105885461</v>
      </c>
      <c r="M164" s="19">
        <v>440.94847032053309</v>
      </c>
    </row>
    <row r="165" spans="2:13" x14ac:dyDescent="0.2">
      <c r="B165" s="82" t="s">
        <v>127</v>
      </c>
      <c r="C165" s="88">
        <v>1</v>
      </c>
      <c r="D165" s="19">
        <v>100.09976082913568</v>
      </c>
      <c r="E165" s="19">
        <v>228.69031015675176</v>
      </c>
      <c r="F165" s="19">
        <v>-128.59054932761609</v>
      </c>
      <c r="G165" s="19">
        <v>-1.5862858126840922</v>
      </c>
      <c r="H165" s="19">
        <v>10.831446670182681</v>
      </c>
      <c r="I165" s="19">
        <v>207.33917820998391</v>
      </c>
      <c r="J165" s="19">
        <v>250.04144210351961</v>
      </c>
      <c r="K165" s="19">
        <v>81.784348629209134</v>
      </c>
      <c r="L165" s="19">
        <v>67.475610778718021</v>
      </c>
      <c r="M165" s="19">
        <v>389.90500953478551</v>
      </c>
    </row>
    <row r="166" spans="2:13" x14ac:dyDescent="0.2">
      <c r="B166" s="82" t="s">
        <v>128</v>
      </c>
      <c r="C166" s="88">
        <v>1</v>
      </c>
      <c r="D166" s="19">
        <v>202.21177781488618</v>
      </c>
      <c r="E166" s="19">
        <v>277.09889465007325</v>
      </c>
      <c r="F166" s="19">
        <v>-74.887116835187072</v>
      </c>
      <c r="G166" s="19">
        <v>-0.9238032779984513</v>
      </c>
      <c r="H166" s="19">
        <v>11.298826278124046</v>
      </c>
      <c r="I166" s="19">
        <v>254.82645606881348</v>
      </c>
      <c r="J166" s="19">
        <v>299.37133323133298</v>
      </c>
      <c r="K166" s="19">
        <v>81.847559028954777</v>
      </c>
      <c r="L166" s="19">
        <v>115.75959385669097</v>
      </c>
      <c r="M166" s="19">
        <v>438.43819544345553</v>
      </c>
    </row>
    <row r="167" spans="2:13" x14ac:dyDescent="0.2">
      <c r="B167" s="82" t="s">
        <v>129</v>
      </c>
      <c r="C167" s="88">
        <v>1</v>
      </c>
      <c r="D167" s="19">
        <v>277.05184352904394</v>
      </c>
      <c r="E167" s="19">
        <v>410.55952738840358</v>
      </c>
      <c r="F167" s="19">
        <v>-133.50768385935964</v>
      </c>
      <c r="G167" s="19">
        <v>-1.6469433088029668</v>
      </c>
      <c r="H167" s="19">
        <v>21.209799707400951</v>
      </c>
      <c r="I167" s="19">
        <v>368.75040937244444</v>
      </c>
      <c r="J167" s="19">
        <v>452.36864540436272</v>
      </c>
      <c r="K167" s="19">
        <v>83.792690894630397</v>
      </c>
      <c r="L167" s="19">
        <v>245.38594956975277</v>
      </c>
      <c r="M167" s="19">
        <v>575.73310520705445</v>
      </c>
    </row>
    <row r="168" spans="2:13" x14ac:dyDescent="0.2">
      <c r="B168" s="82" t="s">
        <v>130</v>
      </c>
      <c r="C168" s="88">
        <v>1</v>
      </c>
      <c r="D168" s="19">
        <v>432.8902525837712</v>
      </c>
      <c r="E168" s="19">
        <v>516.80152673775876</v>
      </c>
      <c r="F168" s="19">
        <v>-83.911274153987563</v>
      </c>
      <c r="G168" s="19">
        <v>-1.0351247771373329</v>
      </c>
      <c r="H168" s="19">
        <v>23.896878506262318</v>
      </c>
      <c r="I168" s="19">
        <v>469.69559327942767</v>
      </c>
      <c r="J168" s="19">
        <v>563.9074601960898</v>
      </c>
      <c r="K168" s="19">
        <v>84.51284071712459</v>
      </c>
      <c r="L168" s="19">
        <v>350.20837733742417</v>
      </c>
      <c r="M168" s="19">
        <v>683.39467613809336</v>
      </c>
    </row>
    <row r="169" spans="2:13" x14ac:dyDescent="0.2">
      <c r="B169" s="82" t="s">
        <v>131</v>
      </c>
      <c r="C169" s="88">
        <v>1</v>
      </c>
      <c r="D169" s="19">
        <v>427.7926261350546</v>
      </c>
      <c r="E169" s="19">
        <v>414.64550538854849</v>
      </c>
      <c r="F169" s="19">
        <v>13.147120746506118</v>
      </c>
      <c r="G169" s="19">
        <v>0.16218214500891404</v>
      </c>
      <c r="H169" s="19">
        <v>26.893229269009364</v>
      </c>
      <c r="I169" s="19">
        <v>361.63311433113</v>
      </c>
      <c r="J169" s="19">
        <v>467.65789644596697</v>
      </c>
      <c r="K169" s="19">
        <v>85.40846108115116</v>
      </c>
      <c r="L169" s="19">
        <v>246.28689388986047</v>
      </c>
      <c r="M169" s="19">
        <v>583.00411688723648</v>
      </c>
    </row>
    <row r="170" spans="2:13" x14ac:dyDescent="0.2">
      <c r="B170" s="82" t="s">
        <v>132</v>
      </c>
      <c r="C170" s="88">
        <v>1</v>
      </c>
      <c r="D170" s="19">
        <v>241.04674393023117</v>
      </c>
      <c r="E170" s="19">
        <v>369.97312588002058</v>
      </c>
      <c r="F170" s="19">
        <v>-128.9263819497894</v>
      </c>
      <c r="G170" s="19">
        <v>-1.5904286250974116</v>
      </c>
      <c r="H170" s="19">
        <v>14.482495456256144</v>
      </c>
      <c r="I170" s="19">
        <v>341.42498445250288</v>
      </c>
      <c r="J170" s="19">
        <v>398.52126730753827</v>
      </c>
      <c r="K170" s="19">
        <v>82.347447552279903</v>
      </c>
      <c r="L170" s="19">
        <v>207.64843632508243</v>
      </c>
      <c r="M170" s="19">
        <v>532.29781543495869</v>
      </c>
    </row>
    <row r="171" spans="2:13" x14ac:dyDescent="0.2">
      <c r="B171" s="82" t="s">
        <v>133</v>
      </c>
      <c r="C171" s="88">
        <v>1</v>
      </c>
      <c r="D171" s="19">
        <v>556.55004166698996</v>
      </c>
      <c r="E171" s="19">
        <v>515.9132134731542</v>
      </c>
      <c r="F171" s="19">
        <v>40.636828193835754</v>
      </c>
      <c r="G171" s="19">
        <v>0.50129363606753652</v>
      </c>
      <c r="H171" s="19">
        <v>23.856290661351899</v>
      </c>
      <c r="I171" s="19">
        <v>468.88728746521321</v>
      </c>
      <c r="J171" s="19">
        <v>562.93913948109525</v>
      </c>
      <c r="K171" s="19">
        <v>84.501373053068889</v>
      </c>
      <c r="L171" s="19">
        <v>349.34266932730031</v>
      </c>
      <c r="M171" s="19">
        <v>682.48375761900809</v>
      </c>
    </row>
    <row r="172" spans="2:13" x14ac:dyDescent="0.2">
      <c r="B172" s="82" t="s">
        <v>134</v>
      </c>
      <c r="C172" s="88">
        <v>1</v>
      </c>
      <c r="D172" s="19">
        <v>309.99966629109912</v>
      </c>
      <c r="E172" s="19">
        <v>385.25211338452766</v>
      </c>
      <c r="F172" s="19">
        <v>-75.252447093428543</v>
      </c>
      <c r="G172" s="19">
        <v>-0.92830997159780893</v>
      </c>
      <c r="H172" s="19">
        <v>15.694834501244951</v>
      </c>
      <c r="I172" s="19">
        <v>354.31418860655214</v>
      </c>
      <c r="J172" s="19">
        <v>416.19003816250319</v>
      </c>
      <c r="K172" s="19">
        <v>82.569287714963849</v>
      </c>
      <c r="L172" s="19">
        <v>222.49012872684054</v>
      </c>
      <c r="M172" s="19">
        <v>548.01409804221475</v>
      </c>
    </row>
    <row r="173" spans="2:13" x14ac:dyDescent="0.2">
      <c r="B173" s="82" t="s">
        <v>135</v>
      </c>
      <c r="C173" s="88">
        <v>1</v>
      </c>
      <c r="D173" s="19">
        <v>409.73567792980032</v>
      </c>
      <c r="E173" s="19">
        <v>339.6181938457255</v>
      </c>
      <c r="F173" s="19">
        <v>70.117484084074817</v>
      </c>
      <c r="G173" s="19">
        <v>0.86496535558218945</v>
      </c>
      <c r="H173" s="19">
        <v>13.685087959549728</v>
      </c>
      <c r="I173" s="19">
        <v>312.64191564164861</v>
      </c>
      <c r="J173" s="19">
        <v>366.59447204980239</v>
      </c>
      <c r="K173" s="19">
        <v>82.210954721348557</v>
      </c>
      <c r="L173" s="19">
        <v>177.56256128121001</v>
      </c>
      <c r="M173" s="19">
        <v>501.67382641024096</v>
      </c>
    </row>
    <row r="174" spans="2:13" x14ac:dyDescent="0.2">
      <c r="B174" s="82" t="s">
        <v>136</v>
      </c>
      <c r="C174" s="88">
        <v>1</v>
      </c>
      <c r="D174" s="19">
        <v>347.35825789398893</v>
      </c>
      <c r="E174" s="19">
        <v>349.59719440884282</v>
      </c>
      <c r="F174" s="19">
        <v>-2.23893651485389</v>
      </c>
      <c r="G174" s="19">
        <v>-2.7619395418900759E-2</v>
      </c>
      <c r="H174" s="19">
        <v>13.685520451541834</v>
      </c>
      <c r="I174" s="19">
        <v>322.62006366919331</v>
      </c>
      <c r="J174" s="19">
        <v>376.57432514849233</v>
      </c>
      <c r="K174" s="19">
        <v>82.211026716399672</v>
      </c>
      <c r="L174" s="19">
        <v>187.54141992645776</v>
      </c>
      <c r="M174" s="19">
        <v>511.65296889122789</v>
      </c>
    </row>
    <row r="175" spans="2:13" x14ac:dyDescent="0.2">
      <c r="B175" s="82" t="s">
        <v>137</v>
      </c>
      <c r="C175" s="88">
        <v>1</v>
      </c>
      <c r="D175" s="19">
        <v>305.04944445264965</v>
      </c>
      <c r="E175" s="19">
        <v>254.35269230428258</v>
      </c>
      <c r="F175" s="19">
        <v>50.696752148367068</v>
      </c>
      <c r="G175" s="19">
        <v>0.62539229439970645</v>
      </c>
      <c r="H175" s="19">
        <v>10.081650081233889</v>
      </c>
      <c r="I175" s="19">
        <v>234.47957214960087</v>
      </c>
      <c r="J175" s="19">
        <v>274.2258124589643</v>
      </c>
      <c r="K175" s="19">
        <v>81.688427038935288</v>
      </c>
      <c r="L175" s="19">
        <v>93.327075196867298</v>
      </c>
      <c r="M175" s="19">
        <v>415.37830941169784</v>
      </c>
    </row>
    <row r="176" spans="2:13" x14ac:dyDescent="0.2">
      <c r="B176" s="82" t="s">
        <v>138</v>
      </c>
      <c r="C176" s="88">
        <v>1</v>
      </c>
      <c r="D176" s="19">
        <v>219.65535217099114</v>
      </c>
      <c r="E176" s="19">
        <v>258.20204963026151</v>
      </c>
      <c r="F176" s="19">
        <v>-38.546697459270376</v>
      </c>
      <c r="G176" s="19">
        <v>-0.47550990041796809</v>
      </c>
      <c r="H176" s="19">
        <v>10.168892306320842</v>
      </c>
      <c r="I176" s="19">
        <v>238.15695611727588</v>
      </c>
      <c r="J176" s="19">
        <v>278.24714314324711</v>
      </c>
      <c r="K176" s="19">
        <v>81.699239987117139</v>
      </c>
      <c r="L176" s="19">
        <v>97.155117855434355</v>
      </c>
      <c r="M176" s="19">
        <v>419.24898140508867</v>
      </c>
    </row>
    <row r="177" spans="2:13" x14ac:dyDescent="0.2">
      <c r="B177" s="82" t="s">
        <v>139</v>
      </c>
      <c r="C177" s="88">
        <v>1</v>
      </c>
      <c r="D177" s="19">
        <v>239.05316731393944</v>
      </c>
      <c r="E177" s="19">
        <v>277.06390052755853</v>
      </c>
      <c r="F177" s="19">
        <v>-38.010733213619091</v>
      </c>
      <c r="G177" s="19">
        <v>-0.46889827550907615</v>
      </c>
      <c r="H177" s="19">
        <v>11.295779011298229</v>
      </c>
      <c r="I177" s="19">
        <v>254.79746877050761</v>
      </c>
      <c r="J177" s="19">
        <v>299.33033228460948</v>
      </c>
      <c r="K177" s="19">
        <v>81.847138417950177</v>
      </c>
      <c r="L177" s="19">
        <v>115.72542884974416</v>
      </c>
      <c r="M177" s="19">
        <v>438.4023722053729</v>
      </c>
    </row>
    <row r="178" spans="2:13" x14ac:dyDescent="0.2">
      <c r="B178" s="82" t="s">
        <v>140</v>
      </c>
      <c r="C178" s="88">
        <v>1</v>
      </c>
      <c r="D178" s="19">
        <v>249.14047552741056</v>
      </c>
      <c r="E178" s="19">
        <v>298.69728869956032</v>
      </c>
      <c r="F178" s="19">
        <v>-49.556813172149759</v>
      </c>
      <c r="G178" s="19">
        <v>-0.61133007105005621</v>
      </c>
      <c r="H178" s="19">
        <v>13.67843496550643</v>
      </c>
      <c r="I178" s="19">
        <v>271.73412499052597</v>
      </c>
      <c r="J178" s="19">
        <v>325.66045240859467</v>
      </c>
      <c r="K178" s="19">
        <v>82.209847505275178</v>
      </c>
      <c r="L178" s="19">
        <v>136.64383869820526</v>
      </c>
      <c r="M178" s="19">
        <v>460.75073870091535</v>
      </c>
    </row>
    <row r="179" spans="2:13" x14ac:dyDescent="0.2">
      <c r="B179" s="82" t="s">
        <v>141</v>
      </c>
      <c r="C179" s="88">
        <v>1</v>
      </c>
      <c r="D179" s="19">
        <v>263.47531165786268</v>
      </c>
      <c r="E179" s="19">
        <v>298.69728869956032</v>
      </c>
      <c r="F179" s="19">
        <v>-35.221977041697642</v>
      </c>
      <c r="G179" s="19">
        <v>-0.4344963356022517</v>
      </c>
      <c r="H179" s="19">
        <v>13.67843496550643</v>
      </c>
      <c r="I179" s="19">
        <v>271.73412499052597</v>
      </c>
      <c r="J179" s="19">
        <v>325.66045240859467</v>
      </c>
      <c r="K179" s="19">
        <v>82.209847505275178</v>
      </c>
      <c r="L179" s="19">
        <v>136.64383869820526</v>
      </c>
      <c r="M179" s="19">
        <v>460.75073870091535</v>
      </c>
    </row>
    <row r="180" spans="2:13" x14ac:dyDescent="0.2">
      <c r="B180" s="82" t="s">
        <v>142</v>
      </c>
      <c r="C180" s="88">
        <v>1</v>
      </c>
      <c r="D180" s="19">
        <v>666.72935151489276</v>
      </c>
      <c r="E180" s="19">
        <v>336.2670162011151</v>
      </c>
      <c r="F180" s="19">
        <v>330.46233531377766</v>
      </c>
      <c r="G180" s="19">
        <v>4.0765648554712257</v>
      </c>
      <c r="H180" s="19">
        <v>19.263503947550127</v>
      </c>
      <c r="I180" s="19">
        <v>298.29446949842344</v>
      </c>
      <c r="J180" s="19">
        <v>374.23956290380676</v>
      </c>
      <c r="K180" s="19">
        <v>83.321317968886504</v>
      </c>
      <c r="L180" s="19">
        <v>172.02261671294505</v>
      </c>
      <c r="M180" s="19">
        <v>500.51141568928517</v>
      </c>
    </row>
    <row r="181" spans="2:13" x14ac:dyDescent="0.2">
      <c r="B181" s="82" t="s">
        <v>143</v>
      </c>
      <c r="C181" s="88">
        <v>1</v>
      </c>
      <c r="D181" s="19">
        <v>711.8649399072799</v>
      </c>
      <c r="E181" s="19">
        <v>346.07004616561255</v>
      </c>
      <c r="F181" s="19">
        <v>365.79489374166735</v>
      </c>
      <c r="G181" s="19">
        <v>4.5124253168586188</v>
      </c>
      <c r="H181" s="19">
        <v>20.878852713824998</v>
      </c>
      <c r="I181" s="19">
        <v>304.91329649364184</v>
      </c>
      <c r="J181" s="19">
        <v>387.22679583758327</v>
      </c>
      <c r="K181" s="19">
        <v>83.709533115294633</v>
      </c>
      <c r="L181" s="19">
        <v>181.06039037631407</v>
      </c>
      <c r="M181" s="19">
        <v>511.079701954911</v>
      </c>
    </row>
    <row r="182" spans="2:13" x14ac:dyDescent="0.2">
      <c r="B182" s="82" t="s">
        <v>144</v>
      </c>
      <c r="C182" s="88">
        <v>1</v>
      </c>
      <c r="D182" s="19">
        <v>328.15780403353938</v>
      </c>
      <c r="E182" s="19">
        <v>256.14905903074367</v>
      </c>
      <c r="F182" s="19">
        <v>72.008745002795706</v>
      </c>
      <c r="G182" s="19">
        <v>0.88829584432446385</v>
      </c>
      <c r="H182" s="19">
        <v>10.115849845180692</v>
      </c>
      <c r="I182" s="19">
        <v>236.20852371954493</v>
      </c>
      <c r="J182" s="19">
        <v>276.08959434194242</v>
      </c>
      <c r="K182" s="19">
        <v>81.692654882952922</v>
      </c>
      <c r="L182" s="19">
        <v>95.11510792527443</v>
      </c>
      <c r="M182" s="19">
        <v>417.18301013621294</v>
      </c>
    </row>
    <row r="183" spans="2:13" x14ac:dyDescent="0.2">
      <c r="B183" s="82" t="s">
        <v>145</v>
      </c>
      <c r="C183" s="88">
        <v>1</v>
      </c>
      <c r="D183" s="19">
        <v>144.59522043429578</v>
      </c>
      <c r="E183" s="19">
        <v>285.9874106993268</v>
      </c>
      <c r="F183" s="19">
        <v>-141.39219026503102</v>
      </c>
      <c r="G183" s="19">
        <v>-1.7442061381223166</v>
      </c>
      <c r="H183" s="19">
        <v>12.166659330561776</v>
      </c>
      <c r="I183" s="19">
        <v>262.00428484105055</v>
      </c>
      <c r="J183" s="19">
        <v>309.97053655760305</v>
      </c>
      <c r="K183" s="19">
        <v>81.971867387543128</v>
      </c>
      <c r="L183" s="19">
        <v>124.40307115469327</v>
      </c>
      <c r="M183" s="19">
        <v>447.57175024396031</v>
      </c>
    </row>
    <row r="184" spans="2:13" x14ac:dyDescent="0.2">
      <c r="B184" s="82" t="s">
        <v>146</v>
      </c>
      <c r="C184" s="88">
        <v>1</v>
      </c>
      <c r="D184" s="19">
        <v>266.12956722271895</v>
      </c>
      <c r="E184" s="19">
        <v>210.76612320965708</v>
      </c>
      <c r="F184" s="19">
        <v>55.363444013061866</v>
      </c>
      <c r="G184" s="19">
        <v>0.68296034380801407</v>
      </c>
      <c r="H184" s="19">
        <v>12.513915132537347</v>
      </c>
      <c r="I184" s="19">
        <v>186.09848080682067</v>
      </c>
      <c r="J184" s="19">
        <v>235.43376561249349</v>
      </c>
      <c r="K184" s="19">
        <v>82.024127643513268</v>
      </c>
      <c r="L184" s="19">
        <v>49.078767359375121</v>
      </c>
      <c r="M184" s="19">
        <v>372.45347905993901</v>
      </c>
    </row>
    <row r="185" spans="2:13" x14ac:dyDescent="0.2">
      <c r="B185" s="82" t="s">
        <v>147</v>
      </c>
      <c r="C185" s="88">
        <v>1</v>
      </c>
      <c r="D185" s="19">
        <v>277.18746772270498</v>
      </c>
      <c r="E185" s="19">
        <v>298.72528399757209</v>
      </c>
      <c r="F185" s="19">
        <v>-21.537816274867112</v>
      </c>
      <c r="G185" s="19">
        <v>-0.26568929498834437</v>
      </c>
      <c r="H185" s="19">
        <v>13.682052980483931</v>
      </c>
      <c r="I185" s="19">
        <v>271.75498839586243</v>
      </c>
      <c r="J185" s="19">
        <v>325.69557959928176</v>
      </c>
      <c r="K185" s="19">
        <v>82.210449563883174</v>
      </c>
      <c r="L185" s="19">
        <v>136.6706472080464</v>
      </c>
      <c r="M185" s="19">
        <v>460.77992078709781</v>
      </c>
    </row>
    <row r="186" spans="2:13" x14ac:dyDescent="0.2">
      <c r="B186" s="82" t="s">
        <v>148</v>
      </c>
      <c r="C186" s="88">
        <v>1</v>
      </c>
      <c r="D186" s="19">
        <v>153.97779967160201</v>
      </c>
      <c r="E186" s="19">
        <v>205.9607716018381</v>
      </c>
      <c r="F186" s="19">
        <v>-51.98297193023609</v>
      </c>
      <c r="G186" s="19">
        <v>-0.64125902957302194</v>
      </c>
      <c r="H186" s="19">
        <v>13.080070861058815</v>
      </c>
      <c r="I186" s="19">
        <v>180.1771133951888</v>
      </c>
      <c r="J186" s="19">
        <v>231.74442980848741</v>
      </c>
      <c r="K186" s="19">
        <v>82.112408912814942</v>
      </c>
      <c r="L186" s="19">
        <v>44.099394211619369</v>
      </c>
      <c r="M186" s="19">
        <v>367.82214899205684</v>
      </c>
    </row>
    <row r="187" spans="2:13" x14ac:dyDescent="0.2">
      <c r="B187" s="82" t="s">
        <v>149</v>
      </c>
      <c r="C187" s="88">
        <v>1</v>
      </c>
      <c r="D187" s="19">
        <v>232.91486209197791</v>
      </c>
      <c r="E187" s="19">
        <v>205.9607716018381</v>
      </c>
      <c r="F187" s="19">
        <v>26.954090490139805</v>
      </c>
      <c r="G187" s="19">
        <v>0.33250415028073543</v>
      </c>
      <c r="H187" s="19">
        <v>13.080070861058815</v>
      </c>
      <c r="I187" s="19">
        <v>180.1771133951888</v>
      </c>
      <c r="J187" s="19">
        <v>231.74442980848741</v>
      </c>
      <c r="K187" s="19">
        <v>82.112408912814942</v>
      </c>
      <c r="L187" s="19">
        <v>44.099394211619369</v>
      </c>
      <c r="M187" s="19">
        <v>367.82214899205684</v>
      </c>
    </row>
    <row r="188" spans="2:13" x14ac:dyDescent="0.2">
      <c r="B188" s="82" t="s">
        <v>150</v>
      </c>
      <c r="C188" s="88">
        <v>1</v>
      </c>
      <c r="D188" s="19">
        <v>308.27675199977176</v>
      </c>
      <c r="E188" s="19">
        <v>379.35297277776658</v>
      </c>
      <c r="F188" s="19">
        <v>-71.07622077799482</v>
      </c>
      <c r="G188" s="19">
        <v>-0.87679227772862389</v>
      </c>
      <c r="H188" s="19">
        <v>21.031316348486975</v>
      </c>
      <c r="I188" s="19">
        <v>337.89568419535533</v>
      </c>
      <c r="J188" s="19">
        <v>420.81026136017783</v>
      </c>
      <c r="K188" s="19">
        <v>83.747690780612842</v>
      </c>
      <c r="L188" s="19">
        <v>214.26809994943375</v>
      </c>
      <c r="M188" s="19">
        <v>544.43784560609947</v>
      </c>
    </row>
    <row r="189" spans="2:13" x14ac:dyDescent="0.2">
      <c r="B189" s="82" t="s">
        <v>151</v>
      </c>
      <c r="C189" s="88">
        <v>1</v>
      </c>
      <c r="D189" s="19">
        <v>272.20570082094849</v>
      </c>
      <c r="E189" s="19">
        <v>296.02017868709129</v>
      </c>
      <c r="F189" s="19">
        <v>-23.814477866142795</v>
      </c>
      <c r="G189" s="19">
        <v>-0.29377406483657315</v>
      </c>
      <c r="H189" s="19">
        <v>16.489991255923282</v>
      </c>
      <c r="I189" s="19">
        <v>263.51482738665158</v>
      </c>
      <c r="J189" s="19">
        <v>328.525529987531</v>
      </c>
      <c r="K189" s="19">
        <v>82.724115319267312</v>
      </c>
      <c r="L189" s="19">
        <v>132.95299522178917</v>
      </c>
      <c r="M189" s="19">
        <v>459.08736215239344</v>
      </c>
    </row>
    <row r="190" spans="2:13" x14ac:dyDescent="0.2">
      <c r="B190" s="82" t="s">
        <v>152</v>
      </c>
      <c r="C190" s="88">
        <v>1</v>
      </c>
      <c r="D190" s="19">
        <v>355.87124573559618</v>
      </c>
      <c r="E190" s="19">
        <v>305.94548233224117</v>
      </c>
      <c r="F190" s="19">
        <v>49.925763403355006</v>
      </c>
      <c r="G190" s="19">
        <v>0.61588142043309912</v>
      </c>
      <c r="H190" s="19">
        <v>15.509163253895473</v>
      </c>
      <c r="I190" s="19">
        <v>275.3735558757819</v>
      </c>
      <c r="J190" s="19">
        <v>336.51740878870044</v>
      </c>
      <c r="K190" s="19">
        <v>82.534196479828836</v>
      </c>
      <c r="L190" s="19">
        <v>143.2526701142435</v>
      </c>
      <c r="M190" s="19">
        <v>468.63829455023881</v>
      </c>
    </row>
    <row r="191" spans="2:13" x14ac:dyDescent="0.2">
      <c r="B191" s="82" t="s">
        <v>153</v>
      </c>
      <c r="C191" s="88">
        <v>1</v>
      </c>
      <c r="D191" s="19">
        <v>337.17576313998126</v>
      </c>
      <c r="E191" s="19">
        <v>309.69671884709669</v>
      </c>
      <c r="F191" s="19">
        <v>27.479044292884566</v>
      </c>
      <c r="G191" s="19">
        <v>0.3389799509827528</v>
      </c>
      <c r="H191" s="19">
        <v>15.183284774601196</v>
      </c>
      <c r="I191" s="19">
        <v>279.76716959304548</v>
      </c>
      <c r="J191" s="19">
        <v>339.6262681011479</v>
      </c>
      <c r="K191" s="19">
        <v>82.473581104991709</v>
      </c>
      <c r="L191" s="19">
        <v>147.12339268719992</v>
      </c>
      <c r="M191" s="19">
        <v>472.27004500699343</v>
      </c>
    </row>
    <row r="192" spans="2:13" x14ac:dyDescent="0.2">
      <c r="B192" s="82" t="s">
        <v>154</v>
      </c>
      <c r="C192" s="88">
        <v>1</v>
      </c>
      <c r="D192" s="19">
        <v>361.36155202758158</v>
      </c>
      <c r="E192" s="19">
        <v>320.3018186452905</v>
      </c>
      <c r="F192" s="19">
        <v>41.059733382291085</v>
      </c>
      <c r="G192" s="19">
        <v>0.5065105707805847</v>
      </c>
      <c r="H192" s="19">
        <v>24.925704206557452</v>
      </c>
      <c r="I192" s="19">
        <v>271.16784646359127</v>
      </c>
      <c r="J192" s="19">
        <v>369.43579082698972</v>
      </c>
      <c r="K192" s="19">
        <v>84.809493418648643</v>
      </c>
      <c r="L192" s="19">
        <v>153.1239023928934</v>
      </c>
      <c r="M192" s="19">
        <v>487.47973489768759</v>
      </c>
    </row>
    <row r="193" spans="2:13" x14ac:dyDescent="0.2">
      <c r="B193" s="82" t="s">
        <v>155</v>
      </c>
      <c r="C193" s="88">
        <v>1</v>
      </c>
      <c r="D193" s="19">
        <v>1041.2002563709802</v>
      </c>
      <c r="E193" s="19">
        <v>498.05289221428774</v>
      </c>
      <c r="F193" s="19">
        <v>543.14736415669245</v>
      </c>
      <c r="G193" s="19">
        <v>6.7002354563663653</v>
      </c>
      <c r="H193" s="19">
        <v>23.28721030053077</v>
      </c>
      <c r="I193" s="19">
        <v>452.14874709510417</v>
      </c>
      <c r="J193" s="19">
        <v>543.95703733347136</v>
      </c>
      <c r="K193" s="19">
        <v>84.342478071942836</v>
      </c>
      <c r="L193" s="19">
        <v>331.79556455843806</v>
      </c>
      <c r="M193" s="19">
        <v>664.31021987013742</v>
      </c>
    </row>
    <row r="194" spans="2:13" x14ac:dyDescent="0.2">
      <c r="B194" s="82" t="s">
        <v>156</v>
      </c>
      <c r="C194" s="88">
        <v>1</v>
      </c>
      <c r="D194" s="19">
        <v>753.38798724890694</v>
      </c>
      <c r="E194" s="19">
        <v>367.3917921256612</v>
      </c>
      <c r="F194" s="19">
        <v>385.99619512324574</v>
      </c>
      <c r="G194" s="19">
        <v>4.7616274389967765</v>
      </c>
      <c r="H194" s="19">
        <v>14.325965476292206</v>
      </c>
      <c r="I194" s="19">
        <v>339.1522052576222</v>
      </c>
      <c r="J194" s="19">
        <v>395.6313789937002</v>
      </c>
      <c r="K194" s="19">
        <v>82.320062746349549</v>
      </c>
      <c r="L194" s="19">
        <v>205.12108396605828</v>
      </c>
      <c r="M194" s="19">
        <v>529.66250028526406</v>
      </c>
    </row>
    <row r="195" spans="2:13" x14ac:dyDescent="0.2">
      <c r="B195" s="82" t="s">
        <v>157</v>
      </c>
      <c r="C195" s="88">
        <v>1</v>
      </c>
      <c r="D195" s="19">
        <v>192.07759771029299</v>
      </c>
      <c r="E195" s="19">
        <v>316.30855606396676</v>
      </c>
      <c r="F195" s="19">
        <v>-124.23095835367377</v>
      </c>
      <c r="G195" s="19">
        <v>-1.532506142659888</v>
      </c>
      <c r="H195" s="19">
        <v>14.676072468452796</v>
      </c>
      <c r="I195" s="19">
        <v>287.37883233676888</v>
      </c>
      <c r="J195" s="19">
        <v>345.23827979116464</v>
      </c>
      <c r="K195" s="19">
        <v>82.381712453883168</v>
      </c>
      <c r="L195" s="19">
        <v>153.91632295205497</v>
      </c>
      <c r="M195" s="19">
        <v>478.70078917587853</v>
      </c>
    </row>
    <row r="196" spans="2:13" x14ac:dyDescent="0.2">
      <c r="B196" s="82" t="s">
        <v>158</v>
      </c>
      <c r="C196" s="88">
        <v>1</v>
      </c>
      <c r="D196" s="19">
        <v>390.64287641209955</v>
      </c>
      <c r="E196" s="19">
        <v>362.42838552110175</v>
      </c>
      <c r="F196" s="19">
        <v>28.214490890997808</v>
      </c>
      <c r="G196" s="19">
        <v>0.34805237901633668</v>
      </c>
      <c r="H196" s="19">
        <v>14.068415879047254</v>
      </c>
      <c r="I196" s="19">
        <v>334.69648480072681</v>
      </c>
      <c r="J196" s="19">
        <v>390.16028624147668</v>
      </c>
      <c r="K196" s="19">
        <v>82.275632899910519</v>
      </c>
      <c r="L196" s="19">
        <v>200.24525823066432</v>
      </c>
      <c r="M196" s="19">
        <v>524.61151281153911</v>
      </c>
    </row>
    <row r="197" spans="2:13" x14ac:dyDescent="0.2">
      <c r="B197" s="82" t="s">
        <v>159</v>
      </c>
      <c r="C197" s="88">
        <v>1</v>
      </c>
      <c r="D197" s="19">
        <v>256.29154906337163</v>
      </c>
      <c r="E197" s="19">
        <v>245.95409450914539</v>
      </c>
      <c r="F197" s="19">
        <v>10.337454554226241</v>
      </c>
      <c r="G197" s="19">
        <v>0.12752226026235644</v>
      </c>
      <c r="H197" s="19">
        <v>10.075445280949495</v>
      </c>
      <c r="I197" s="19">
        <v>226.09320536234375</v>
      </c>
      <c r="J197" s="19">
        <v>265.81498365594706</v>
      </c>
      <c r="K197" s="19">
        <v>81.687661500035716</v>
      </c>
      <c r="L197" s="19">
        <v>84.929986445032711</v>
      </c>
      <c r="M197" s="19">
        <v>406.97820257325805</v>
      </c>
    </row>
    <row r="198" spans="2:13" x14ac:dyDescent="0.2">
      <c r="B198" s="82" t="s">
        <v>160</v>
      </c>
      <c r="C198" s="88">
        <v>1</v>
      </c>
      <c r="D198" s="19">
        <v>184.67931669463792</v>
      </c>
      <c r="E198" s="19">
        <v>170.18007880187136</v>
      </c>
      <c r="F198" s="19">
        <v>14.499237892766558</v>
      </c>
      <c r="G198" s="19">
        <v>0.17886178637770017</v>
      </c>
      <c r="H198" s="19">
        <v>18.210818611491582</v>
      </c>
      <c r="I198" s="19">
        <v>134.28260334247787</v>
      </c>
      <c r="J198" s="19">
        <v>206.07755426126485</v>
      </c>
      <c r="K198" s="19">
        <v>83.084254574712645</v>
      </c>
      <c r="L198" s="19">
        <v>6.4029827093491178</v>
      </c>
      <c r="M198" s="19">
        <v>333.95717489439357</v>
      </c>
    </row>
    <row r="199" spans="2:13" x14ac:dyDescent="0.2">
      <c r="B199" s="82" t="s">
        <v>161</v>
      </c>
      <c r="C199" s="88">
        <v>1</v>
      </c>
      <c r="D199" s="19">
        <v>259.95286757158794</v>
      </c>
      <c r="E199" s="19">
        <v>261.75530253470561</v>
      </c>
      <c r="F199" s="19">
        <v>-1.8024349631176619</v>
      </c>
      <c r="G199" s="19">
        <v>-2.2234736730106539E-2</v>
      </c>
      <c r="H199" s="19">
        <v>10.295185344591667</v>
      </c>
      <c r="I199" s="19">
        <v>241.4612580361142</v>
      </c>
      <c r="J199" s="19">
        <v>282.04934703329701</v>
      </c>
      <c r="K199" s="19">
        <v>81.715055436648299</v>
      </c>
      <c r="L199" s="19">
        <v>100.67719507670154</v>
      </c>
      <c r="M199" s="19">
        <v>422.83340999270968</v>
      </c>
    </row>
    <row r="200" spans="2:13" x14ac:dyDescent="0.2">
      <c r="B200" s="82" t="s">
        <v>162</v>
      </c>
      <c r="C200" s="88">
        <v>1</v>
      </c>
      <c r="D200" s="19">
        <v>325.84191908072341</v>
      </c>
      <c r="E200" s="19">
        <v>279.89842729977704</v>
      </c>
      <c r="F200" s="19">
        <v>45.943491780946374</v>
      </c>
      <c r="G200" s="19">
        <v>0.56675634079145998</v>
      </c>
      <c r="H200" s="19">
        <v>11.55246001985835</v>
      </c>
      <c r="I200" s="19">
        <v>257.12602157185449</v>
      </c>
      <c r="J200" s="19">
        <v>302.67083302769959</v>
      </c>
      <c r="K200" s="19">
        <v>81.882957788818516</v>
      </c>
      <c r="L200" s="19">
        <v>118.48934786872826</v>
      </c>
      <c r="M200" s="19">
        <v>441.30750673082582</v>
      </c>
    </row>
    <row r="201" spans="2:13" x14ac:dyDescent="0.2">
      <c r="B201" s="82" t="s">
        <v>163</v>
      </c>
      <c r="C201" s="88">
        <v>1</v>
      </c>
      <c r="D201" s="19">
        <v>291.77268941607758</v>
      </c>
      <c r="E201" s="19">
        <v>282.45300078392904</v>
      </c>
      <c r="F201" s="19">
        <v>9.3196886321485408</v>
      </c>
      <c r="G201" s="19">
        <v>0.1149671568642681</v>
      </c>
      <c r="H201" s="19">
        <v>11.80016734743767</v>
      </c>
      <c r="I201" s="19">
        <v>259.19231015774938</v>
      </c>
      <c r="J201" s="19">
        <v>305.71369141010871</v>
      </c>
      <c r="K201" s="19">
        <v>81.918272645134209</v>
      </c>
      <c r="L201" s="19">
        <v>120.9743081073151</v>
      </c>
      <c r="M201" s="19">
        <v>443.93169346054299</v>
      </c>
    </row>
    <row r="202" spans="2:13" x14ac:dyDescent="0.2">
      <c r="B202" s="82" t="s">
        <v>164</v>
      </c>
      <c r="C202" s="88">
        <v>1</v>
      </c>
      <c r="D202" s="19">
        <v>126.71894491627157</v>
      </c>
      <c r="E202" s="19">
        <v>111.03815797845584</v>
      </c>
      <c r="F202" s="19">
        <v>15.680786937815725</v>
      </c>
      <c r="G202" s="19">
        <v>0.19343730920540622</v>
      </c>
      <c r="H202" s="19">
        <v>28.293827960932621</v>
      </c>
      <c r="I202" s="19">
        <v>55.264882951766097</v>
      </c>
      <c r="J202" s="19">
        <v>166.8114330051456</v>
      </c>
      <c r="K202" s="19">
        <v>85.859770232733922</v>
      </c>
      <c r="L202" s="19">
        <v>-58.210081797750604</v>
      </c>
      <c r="M202" s="19">
        <v>280.28639775466229</v>
      </c>
    </row>
    <row r="203" spans="2:13" x14ac:dyDescent="0.2">
      <c r="B203" s="82" t="s">
        <v>165</v>
      </c>
      <c r="C203" s="88">
        <v>1</v>
      </c>
      <c r="D203" s="19">
        <v>206.70153351002702</v>
      </c>
      <c r="E203" s="19">
        <v>155.66916811518749</v>
      </c>
      <c r="F203" s="19">
        <v>51.03236539483953</v>
      </c>
      <c r="G203" s="19">
        <v>0.62953240060666993</v>
      </c>
      <c r="H203" s="19">
        <v>20.571889152512398</v>
      </c>
      <c r="I203" s="19">
        <v>115.11751023750843</v>
      </c>
      <c r="J203" s="19">
        <v>196.22082599286654</v>
      </c>
      <c r="K203" s="19">
        <v>83.633498474225433</v>
      </c>
      <c r="L203" s="19">
        <v>-9.1906068960924188</v>
      </c>
      <c r="M203" s="19">
        <v>320.52894312646742</v>
      </c>
    </row>
    <row r="204" spans="2:13" x14ac:dyDescent="0.2">
      <c r="B204" s="82" t="s">
        <v>166</v>
      </c>
      <c r="C204" s="88">
        <v>1</v>
      </c>
      <c r="D204" s="19">
        <v>201.98489226665259</v>
      </c>
      <c r="E204" s="19">
        <v>156.04602828105126</v>
      </c>
      <c r="F204" s="19">
        <v>45.93886398560133</v>
      </c>
      <c r="G204" s="19">
        <v>0.566699252567339</v>
      </c>
      <c r="H204" s="19">
        <v>20.509300005446846</v>
      </c>
      <c r="I204" s="19">
        <v>115.61774719486867</v>
      </c>
      <c r="J204" s="19">
        <v>196.47430936723384</v>
      </c>
      <c r="K204" s="19">
        <v>83.618125011557353</v>
      </c>
      <c r="L204" s="19">
        <v>-8.7834422990755456</v>
      </c>
      <c r="M204" s="19">
        <v>320.87549886117807</v>
      </c>
    </row>
    <row r="205" spans="2:13" x14ac:dyDescent="0.2">
      <c r="B205" s="82" t="s">
        <v>167</v>
      </c>
      <c r="C205" s="88">
        <v>1</v>
      </c>
      <c r="D205" s="19">
        <v>303.19777569926305</v>
      </c>
      <c r="E205" s="19">
        <v>295.80730962544669</v>
      </c>
      <c r="F205" s="19">
        <v>7.3904660738163557</v>
      </c>
      <c r="G205" s="19">
        <v>9.116837546241259E-2</v>
      </c>
      <c r="H205" s="19">
        <v>13.311139640019025</v>
      </c>
      <c r="I205" s="19">
        <v>269.56816471064241</v>
      </c>
      <c r="J205" s="19">
        <v>322.04645454025098</v>
      </c>
      <c r="K205" s="19">
        <v>82.149533670320352</v>
      </c>
      <c r="L205" s="19">
        <v>133.87275128164657</v>
      </c>
      <c r="M205" s="19">
        <v>457.74186796924681</v>
      </c>
    </row>
    <row r="206" spans="2:13" x14ac:dyDescent="0.2">
      <c r="B206" s="82" t="s">
        <v>168</v>
      </c>
      <c r="C206" s="88">
        <v>1</v>
      </c>
      <c r="D206" s="19">
        <v>342.45802828352049</v>
      </c>
      <c r="E206" s="19">
        <v>273.74382983390166</v>
      </c>
      <c r="F206" s="19">
        <v>68.714198449618834</v>
      </c>
      <c r="G206" s="19">
        <v>0.84765450260955288</v>
      </c>
      <c r="H206" s="19">
        <v>11.021169028921076</v>
      </c>
      <c r="I206" s="19">
        <v>252.018713945928</v>
      </c>
      <c r="J206" s="19">
        <v>295.46894572187529</v>
      </c>
      <c r="K206" s="19">
        <v>81.809691421610069</v>
      </c>
      <c r="L206" s="19">
        <v>112.47917431234174</v>
      </c>
      <c r="M206" s="19">
        <v>435.00848535546157</v>
      </c>
    </row>
    <row r="207" spans="2:13" x14ac:dyDescent="0.2">
      <c r="B207" s="82" t="s">
        <v>169</v>
      </c>
      <c r="C207" s="88">
        <v>1</v>
      </c>
      <c r="D207" s="19">
        <v>189.92428664396911</v>
      </c>
      <c r="E207" s="19">
        <v>273.74382983390166</v>
      </c>
      <c r="F207" s="19">
        <v>-83.819543189932546</v>
      </c>
      <c r="G207" s="19">
        <v>-1.0339931891036465</v>
      </c>
      <c r="H207" s="19">
        <v>11.021169028921076</v>
      </c>
      <c r="I207" s="19">
        <v>252.018713945928</v>
      </c>
      <c r="J207" s="19">
        <v>295.46894572187529</v>
      </c>
      <c r="K207" s="19">
        <v>81.809691421610069</v>
      </c>
      <c r="L207" s="19">
        <v>112.47917431234174</v>
      </c>
      <c r="M207" s="19">
        <v>435.00848535546157</v>
      </c>
    </row>
    <row r="208" spans="2:13" x14ac:dyDescent="0.2">
      <c r="B208" s="82" t="s">
        <v>170</v>
      </c>
      <c r="C208" s="88">
        <v>1</v>
      </c>
      <c r="D208" s="19">
        <v>192.14693620199762</v>
      </c>
      <c r="E208" s="19">
        <v>246.65397765232456</v>
      </c>
      <c r="F208" s="19">
        <v>-54.507041450326938</v>
      </c>
      <c r="G208" s="19">
        <v>-0.67239580977097846</v>
      </c>
      <c r="H208" s="19">
        <v>10.066263589619618</v>
      </c>
      <c r="I208" s="19">
        <v>226.81118761167633</v>
      </c>
      <c r="J208" s="19">
        <v>266.49676769297281</v>
      </c>
      <c r="K208" s="19">
        <v>81.686529528378856</v>
      </c>
      <c r="L208" s="19">
        <v>85.632100949999597</v>
      </c>
      <c r="M208" s="19">
        <v>407.67585435464952</v>
      </c>
    </row>
    <row r="209" spans="2:13" x14ac:dyDescent="0.2">
      <c r="B209" s="82" t="s">
        <v>171</v>
      </c>
      <c r="C209" s="88">
        <v>1</v>
      </c>
      <c r="D209" s="19">
        <v>166.4431242436884</v>
      </c>
      <c r="E209" s="19">
        <v>246.65397765232456</v>
      </c>
      <c r="F209" s="19">
        <v>-80.210853408636154</v>
      </c>
      <c r="G209" s="19">
        <v>-0.98947659412539357</v>
      </c>
      <c r="H209" s="19">
        <v>10.066263589619618</v>
      </c>
      <c r="I209" s="19">
        <v>226.81118761167633</v>
      </c>
      <c r="J209" s="19">
        <v>266.49676769297281</v>
      </c>
      <c r="K209" s="19">
        <v>81.686529528378856</v>
      </c>
      <c r="L209" s="19">
        <v>85.632100949999597</v>
      </c>
      <c r="M209" s="19">
        <v>407.67585435464952</v>
      </c>
    </row>
    <row r="210" spans="2:13" x14ac:dyDescent="0.2">
      <c r="B210" s="82" t="s">
        <v>172</v>
      </c>
      <c r="C210" s="88">
        <v>1</v>
      </c>
      <c r="D210" s="19">
        <v>235.78191117171292</v>
      </c>
      <c r="E210" s="19">
        <v>271.82285248195535</v>
      </c>
      <c r="F210" s="19">
        <v>-36.040941310242431</v>
      </c>
      <c r="G210" s="19">
        <v>-0.44459903293950309</v>
      </c>
      <c r="H210" s="19">
        <v>10.875904509607532</v>
      </c>
      <c r="I210" s="19">
        <v>250.38408448577212</v>
      </c>
      <c r="J210" s="19">
        <v>293.26162047813858</v>
      </c>
      <c r="K210" s="19">
        <v>81.790248456873584</v>
      </c>
      <c r="L210" s="19">
        <v>110.59652326325835</v>
      </c>
      <c r="M210" s="19">
        <v>433.04918170065235</v>
      </c>
    </row>
    <row r="211" spans="2:13" x14ac:dyDescent="0.2">
      <c r="B211" s="82" t="s">
        <v>173</v>
      </c>
      <c r="C211" s="88">
        <v>1</v>
      </c>
      <c r="D211" s="19">
        <v>284.67501459199542</v>
      </c>
      <c r="E211" s="19">
        <v>279.92342310157323</v>
      </c>
      <c r="F211" s="19">
        <v>4.7515914904221859</v>
      </c>
      <c r="G211" s="19">
        <v>5.861536643508565E-2</v>
      </c>
      <c r="H211" s="19">
        <v>11.554810294593889</v>
      </c>
      <c r="I211" s="19">
        <v>257.1463844721078</v>
      </c>
      <c r="J211" s="19">
        <v>302.70046173103867</v>
      </c>
      <c r="K211" s="19">
        <v>81.883289410471676</v>
      </c>
      <c r="L211" s="19">
        <v>118.51368997228002</v>
      </c>
      <c r="M211" s="19">
        <v>441.33315623086645</v>
      </c>
    </row>
    <row r="212" spans="2:13" x14ac:dyDescent="0.2">
      <c r="B212" s="82" t="s">
        <v>174</v>
      </c>
      <c r="C212" s="88">
        <v>1</v>
      </c>
      <c r="D212" s="19">
        <v>214.07504868302217</v>
      </c>
      <c r="E212" s="19">
        <v>286.94391763857544</v>
      </c>
      <c r="F212" s="19">
        <v>-72.868868955553268</v>
      </c>
      <c r="G212" s="19">
        <v>-0.89890628522034122</v>
      </c>
      <c r="H212" s="19">
        <v>12.270307081903788</v>
      </c>
      <c r="I212" s="19">
        <v>262.75647956954151</v>
      </c>
      <c r="J212" s="19">
        <v>311.13135570760937</v>
      </c>
      <c r="K212" s="19">
        <v>81.987315358043219</v>
      </c>
      <c r="L212" s="19">
        <v>125.3291267916828</v>
      </c>
      <c r="M212" s="19">
        <v>448.55870848546806</v>
      </c>
    </row>
    <row r="213" spans="2:13" x14ac:dyDescent="0.2">
      <c r="B213" s="82" t="s">
        <v>175</v>
      </c>
      <c r="C213" s="88">
        <v>1</v>
      </c>
      <c r="D213" s="19">
        <v>183.77263114909792</v>
      </c>
      <c r="E213" s="19">
        <v>173.22008403718917</v>
      </c>
      <c r="F213" s="19">
        <v>10.552547111908751</v>
      </c>
      <c r="G213" s="19">
        <v>0.1301756300041437</v>
      </c>
      <c r="H213" s="19">
        <v>17.730903137410952</v>
      </c>
      <c r="I213" s="19">
        <v>138.26862612488833</v>
      </c>
      <c r="J213" s="19">
        <v>208.17154194949001</v>
      </c>
      <c r="K213" s="19">
        <v>82.980385452245642</v>
      </c>
      <c r="L213" s="19">
        <v>9.6477365259522969</v>
      </c>
      <c r="M213" s="19">
        <v>336.79243154842607</v>
      </c>
    </row>
    <row r="214" spans="2:13" x14ac:dyDescent="0.2">
      <c r="B214" s="82" t="s">
        <v>176</v>
      </c>
      <c r="C214" s="88">
        <v>1</v>
      </c>
      <c r="D214" s="19">
        <v>289.28642125223553</v>
      </c>
      <c r="E214" s="19">
        <v>262.0514069562405</v>
      </c>
      <c r="F214" s="19">
        <v>27.235014295995029</v>
      </c>
      <c r="G214" s="19">
        <v>0.33596961061202324</v>
      </c>
      <c r="H214" s="19">
        <v>10.307644709849196</v>
      </c>
      <c r="I214" s="19">
        <v>241.73280234488789</v>
      </c>
      <c r="J214" s="19">
        <v>282.37001156759311</v>
      </c>
      <c r="K214" s="19">
        <v>81.716626112434994</v>
      </c>
      <c r="L214" s="19">
        <v>100.97020335540449</v>
      </c>
      <c r="M214" s="19">
        <v>423.13261055707653</v>
      </c>
    </row>
    <row r="215" spans="2:13" x14ac:dyDescent="0.2">
      <c r="B215" s="82" t="s">
        <v>177</v>
      </c>
      <c r="C215" s="88">
        <v>1</v>
      </c>
      <c r="D215" s="19">
        <v>397.14858141361776</v>
      </c>
      <c r="E215" s="19">
        <v>392.23133737911974</v>
      </c>
      <c r="F215" s="19">
        <v>4.9172440344980259</v>
      </c>
      <c r="G215" s="19">
        <v>6.0658846938719355E-2</v>
      </c>
      <c r="H215" s="19">
        <v>20.901428705085436</v>
      </c>
      <c r="I215" s="19">
        <v>351.03008552910131</v>
      </c>
      <c r="J215" s="19">
        <v>433.43258922913816</v>
      </c>
      <c r="K215" s="19">
        <v>83.715166879417851</v>
      </c>
      <c r="L215" s="19">
        <v>227.21057621813688</v>
      </c>
      <c r="M215" s="19">
        <v>557.25209854010257</v>
      </c>
    </row>
    <row r="216" spans="2:13" x14ac:dyDescent="0.2">
      <c r="B216" s="82" t="s">
        <v>178</v>
      </c>
      <c r="C216" s="88">
        <v>1</v>
      </c>
      <c r="D216" s="19">
        <v>300.04673067328798</v>
      </c>
      <c r="E216" s="19">
        <v>342.77100080209817</v>
      </c>
      <c r="F216" s="19">
        <v>-42.72427012881019</v>
      </c>
      <c r="G216" s="19">
        <v>-0.5270442028359813</v>
      </c>
      <c r="H216" s="19">
        <v>13.656685949969244</v>
      </c>
      <c r="I216" s="19">
        <v>315.85070912249688</v>
      </c>
      <c r="J216" s="19">
        <v>369.69129248169946</v>
      </c>
      <c r="K216" s="19">
        <v>82.206231606071668</v>
      </c>
      <c r="L216" s="19">
        <v>180.72467852276873</v>
      </c>
      <c r="M216" s="19">
        <v>504.81732308142762</v>
      </c>
    </row>
    <row r="217" spans="2:13" x14ac:dyDescent="0.2">
      <c r="B217" s="82" t="s">
        <v>179</v>
      </c>
      <c r="C217" s="88">
        <v>1</v>
      </c>
      <c r="D217" s="19">
        <v>256.18438620920188</v>
      </c>
      <c r="E217" s="19">
        <v>382.95829128531864</v>
      </c>
      <c r="F217" s="19">
        <v>-126.77390507611676</v>
      </c>
      <c r="G217" s="19">
        <v>-1.5638757909685335</v>
      </c>
      <c r="H217" s="19">
        <v>15.484037106138445</v>
      </c>
      <c r="I217" s="19">
        <v>352.43589391877782</v>
      </c>
      <c r="J217" s="19">
        <v>413.48068865185945</v>
      </c>
      <c r="K217" s="19">
        <v>82.529478665742715</v>
      </c>
      <c r="L217" s="19">
        <v>220.27477890270958</v>
      </c>
      <c r="M217" s="19">
        <v>545.64180366792766</v>
      </c>
    </row>
    <row r="218" spans="2:13" x14ac:dyDescent="0.2">
      <c r="B218" s="82" t="s">
        <v>180</v>
      </c>
      <c r="C218" s="88">
        <v>1</v>
      </c>
      <c r="D218" s="19">
        <v>318.5782889727414</v>
      </c>
      <c r="E218" s="19">
        <v>363.18863359298263</v>
      </c>
      <c r="F218" s="19">
        <v>-44.610344620241221</v>
      </c>
      <c r="G218" s="19">
        <v>-0.55031071210175886</v>
      </c>
      <c r="H218" s="19">
        <v>14.104063261383642</v>
      </c>
      <c r="I218" s="19">
        <v>335.38646414609343</v>
      </c>
      <c r="J218" s="19">
        <v>390.99080303987182</v>
      </c>
      <c r="K218" s="19">
        <v>82.281735787573922</v>
      </c>
      <c r="L218" s="19">
        <v>200.99347618655744</v>
      </c>
      <c r="M218" s="19">
        <v>525.38379099940778</v>
      </c>
    </row>
    <row r="219" spans="2:13" x14ac:dyDescent="0.2">
      <c r="B219" s="82" t="s">
        <v>181</v>
      </c>
      <c r="C219" s="88">
        <v>1</v>
      </c>
      <c r="D219" s="19">
        <v>281.76515409737482</v>
      </c>
      <c r="E219" s="19">
        <v>279.54848568969385</v>
      </c>
      <c r="F219" s="19">
        <v>2.2166684076809702</v>
      </c>
      <c r="G219" s="19">
        <v>2.7344697296305946E-2</v>
      </c>
      <c r="H219" s="19">
        <v>11.519712265777731</v>
      </c>
      <c r="I219" s="19">
        <v>256.84063289173776</v>
      </c>
      <c r="J219" s="19">
        <v>302.25633848764994</v>
      </c>
      <c r="K219" s="19">
        <v>81.878343989246147</v>
      </c>
      <c r="L219" s="19">
        <v>118.14850105885461</v>
      </c>
      <c r="M219" s="19">
        <v>440.94847032053309</v>
      </c>
    </row>
    <row r="220" spans="2:13" x14ac:dyDescent="0.2">
      <c r="B220" s="82" t="s">
        <v>182</v>
      </c>
      <c r="C220" s="88">
        <v>1</v>
      </c>
      <c r="D220" s="19">
        <v>348.46674668822629</v>
      </c>
      <c r="E220" s="19">
        <v>426.46840971407323</v>
      </c>
      <c r="F220" s="19">
        <v>-78.001663025846938</v>
      </c>
      <c r="G220" s="19">
        <v>-0.96222414532522293</v>
      </c>
      <c r="H220" s="19">
        <v>21.928869955266066</v>
      </c>
      <c r="I220" s="19">
        <v>383.24184819230544</v>
      </c>
      <c r="J220" s="19">
        <v>469.69497123584102</v>
      </c>
      <c r="K220" s="19">
        <v>83.977584992960956</v>
      </c>
      <c r="L220" s="19">
        <v>260.93036550327349</v>
      </c>
      <c r="M220" s="19">
        <v>592.00645392487297</v>
      </c>
    </row>
    <row r="221" spans="2:13" x14ac:dyDescent="0.2">
      <c r="B221" s="82" t="s">
        <v>183</v>
      </c>
      <c r="C221" s="88">
        <v>1</v>
      </c>
      <c r="D221" s="19">
        <v>378.71914793843308</v>
      </c>
      <c r="E221" s="19">
        <v>405.1122591513199</v>
      </c>
      <c r="F221" s="19">
        <v>-26.393111212886822</v>
      </c>
      <c r="G221" s="19">
        <v>-0.32558394134338176</v>
      </c>
      <c r="H221" s="19">
        <v>17.865742240545959</v>
      </c>
      <c r="I221" s="19">
        <v>369.89500410496265</v>
      </c>
      <c r="J221" s="19">
        <v>440.32951419767716</v>
      </c>
      <c r="K221" s="19">
        <v>83.009301825401707</v>
      </c>
      <c r="L221" s="19">
        <v>241.48291119337662</v>
      </c>
      <c r="M221" s="19">
        <v>568.74160710926321</v>
      </c>
    </row>
    <row r="222" spans="2:13" x14ac:dyDescent="0.2">
      <c r="B222" s="82" t="s">
        <v>184</v>
      </c>
      <c r="C222" s="88">
        <v>1</v>
      </c>
      <c r="D222" s="19">
        <v>360.30415645289946</v>
      </c>
      <c r="E222" s="19">
        <v>324.31012460059492</v>
      </c>
      <c r="F222" s="19">
        <v>35.994031852304545</v>
      </c>
      <c r="G222" s="19">
        <v>0.44402036049431443</v>
      </c>
      <c r="H222" s="19">
        <v>14.187961203094101</v>
      </c>
      <c r="I222" s="19">
        <v>296.34257410368832</v>
      </c>
      <c r="J222" s="19">
        <v>352.27767509750151</v>
      </c>
      <c r="K222" s="19">
        <v>82.296158396583209</v>
      </c>
      <c r="L222" s="19">
        <v>162.0865371019253</v>
      </c>
      <c r="M222" s="19">
        <v>486.53371209926456</v>
      </c>
    </row>
    <row r="223" spans="2:13" x14ac:dyDescent="0.2">
      <c r="B223" s="82" t="s">
        <v>185</v>
      </c>
      <c r="C223" s="88">
        <v>1</v>
      </c>
      <c r="D223" s="19">
        <v>342.76335527262108</v>
      </c>
      <c r="E223" s="19">
        <v>314.28575658985375</v>
      </c>
      <c r="F223" s="19">
        <v>28.477598682767336</v>
      </c>
      <c r="G223" s="19">
        <v>0.35129806199594121</v>
      </c>
      <c r="H223" s="19">
        <v>14.821739316321086</v>
      </c>
      <c r="I223" s="19">
        <v>285.06889189397367</v>
      </c>
      <c r="J223" s="19">
        <v>343.50262128573382</v>
      </c>
      <c r="K223" s="19">
        <v>82.407787253972472</v>
      </c>
      <c r="L223" s="19">
        <v>151.84212438840714</v>
      </c>
      <c r="M223" s="19">
        <v>476.72938879130038</v>
      </c>
    </row>
    <row r="224" spans="2:13" x14ac:dyDescent="0.2">
      <c r="B224" s="82" t="s">
        <v>186</v>
      </c>
      <c r="C224" s="88">
        <v>1</v>
      </c>
      <c r="D224" s="19">
        <v>360.59464988979607</v>
      </c>
      <c r="E224" s="19">
        <v>172.41637210186926</v>
      </c>
      <c r="F224" s="19">
        <v>188.17827778792682</v>
      </c>
      <c r="G224" s="19">
        <v>2.3213566927830795</v>
      </c>
      <c r="H224" s="19">
        <v>17.857212046686755</v>
      </c>
      <c r="I224" s="19">
        <v>137.21593191876761</v>
      </c>
      <c r="J224" s="19">
        <v>207.61681228497091</v>
      </c>
      <c r="K224" s="19">
        <v>83.007466325718823</v>
      </c>
      <c r="L224" s="19">
        <v>8.7906423121274031</v>
      </c>
      <c r="M224" s="19">
        <v>336.04210189161108</v>
      </c>
    </row>
    <row r="225" spans="2:13" x14ac:dyDescent="0.2">
      <c r="B225" s="82" t="s">
        <v>187</v>
      </c>
      <c r="C225" s="88">
        <v>1</v>
      </c>
      <c r="D225" s="19">
        <v>283.6937634993709</v>
      </c>
      <c r="E225" s="19">
        <v>247.16722532145084</v>
      </c>
      <c r="F225" s="19">
        <v>36.52653817792006</v>
      </c>
      <c r="G225" s="19">
        <v>0.45058932869536256</v>
      </c>
      <c r="H225" s="19">
        <v>10.060647013464456</v>
      </c>
      <c r="I225" s="19">
        <v>227.33550677127195</v>
      </c>
      <c r="J225" s="19">
        <v>266.99894387162976</v>
      </c>
      <c r="K225" s="19">
        <v>81.685837585621542</v>
      </c>
      <c r="L225" s="19">
        <v>86.146712588460815</v>
      </c>
      <c r="M225" s="19">
        <v>408.18773805444084</v>
      </c>
    </row>
    <row r="226" spans="2:13" x14ac:dyDescent="0.2">
      <c r="B226" s="82" t="s">
        <v>188</v>
      </c>
      <c r="C226" s="88">
        <v>1</v>
      </c>
      <c r="D226" s="19">
        <v>248.0364410567509</v>
      </c>
      <c r="E226" s="19">
        <v>225.9266689917425</v>
      </c>
      <c r="F226" s="19">
        <v>22.1097720650084</v>
      </c>
      <c r="G226" s="19">
        <v>0.27274490957376868</v>
      </c>
      <c r="H226" s="19">
        <v>11.038895012484669</v>
      </c>
      <c r="I226" s="19">
        <v>204.16661134340416</v>
      </c>
      <c r="J226" s="19">
        <v>247.68672664008085</v>
      </c>
      <c r="K226" s="19">
        <v>81.81208130118479</v>
      </c>
      <c r="L226" s="19">
        <v>64.657302498906944</v>
      </c>
      <c r="M226" s="19">
        <v>387.19603548457803</v>
      </c>
    </row>
    <row r="227" spans="2:13" x14ac:dyDescent="0.2">
      <c r="B227" s="82" t="s">
        <v>189</v>
      </c>
      <c r="C227" s="88">
        <v>1</v>
      </c>
      <c r="D227" s="19">
        <v>378.96757551248282</v>
      </c>
      <c r="E227" s="19">
        <v>432.85580483993903</v>
      </c>
      <c r="F227" s="19">
        <v>-53.888229327456202</v>
      </c>
      <c r="G227" s="19">
        <v>-0.66476217808996063</v>
      </c>
      <c r="H227" s="19">
        <v>22.326961271383656</v>
      </c>
      <c r="I227" s="19">
        <v>388.84451894329271</v>
      </c>
      <c r="J227" s="19">
        <v>476.86709073658534</v>
      </c>
      <c r="K227" s="19">
        <v>84.082415779691274</v>
      </c>
      <c r="L227" s="19">
        <v>267.11111639889776</v>
      </c>
      <c r="M227" s="19">
        <v>598.60049328098034</v>
      </c>
    </row>
    <row r="228" spans="2:13" x14ac:dyDescent="0.2">
      <c r="B228" s="82" t="s">
        <v>190</v>
      </c>
      <c r="C228" s="88">
        <v>1</v>
      </c>
      <c r="D228" s="19">
        <v>270.20687266746779</v>
      </c>
      <c r="E228" s="19">
        <v>300.63657704582431</v>
      </c>
      <c r="F228" s="19">
        <v>-30.429704378356519</v>
      </c>
      <c r="G228" s="19">
        <v>-0.3753791284970539</v>
      </c>
      <c r="H228" s="19">
        <v>16.013535535939067</v>
      </c>
      <c r="I228" s="19">
        <v>269.07042336634316</v>
      </c>
      <c r="J228" s="19">
        <v>332.20273072530546</v>
      </c>
      <c r="K228" s="19">
        <v>82.630459057757832</v>
      </c>
      <c r="L228" s="19">
        <v>137.7540103965413</v>
      </c>
      <c r="M228" s="19">
        <v>463.51914369510735</v>
      </c>
    </row>
    <row r="229" spans="2:13" x14ac:dyDescent="0.2">
      <c r="B229" s="82" t="s">
        <v>209</v>
      </c>
      <c r="C229" s="88">
        <v>1</v>
      </c>
      <c r="D229" s="19">
        <v>305.50056886598702</v>
      </c>
      <c r="E229" s="19">
        <v>336.35540520747509</v>
      </c>
      <c r="F229" s="19">
        <v>-30.854836341488067</v>
      </c>
      <c r="G229" s="19">
        <v>-0.38062353257776094</v>
      </c>
      <c r="H229" s="19">
        <v>13.742060675716619</v>
      </c>
      <c r="I229" s="19">
        <v>309.26682141603897</v>
      </c>
      <c r="J229" s="19">
        <v>363.44398899891121</v>
      </c>
      <c r="K229" s="19">
        <v>82.220457766605065</v>
      </c>
      <c r="L229" s="19">
        <v>174.28104007847898</v>
      </c>
      <c r="M229" s="19">
        <v>498.42977033647117</v>
      </c>
    </row>
    <row r="230" spans="2:13" x14ac:dyDescent="0.2">
      <c r="B230" s="82" t="s">
        <v>232</v>
      </c>
      <c r="C230" s="88">
        <v>1</v>
      </c>
      <c r="D230" s="19">
        <v>127.97854653078643</v>
      </c>
      <c r="E230" s="19">
        <v>220.37007299150568</v>
      </c>
      <c r="F230" s="19">
        <v>-92.391526460719248</v>
      </c>
      <c r="G230" s="19">
        <v>-1.1397366945176488</v>
      </c>
      <c r="H230" s="19">
        <v>11.101653694378008</v>
      </c>
      <c r="I230" s="19">
        <v>198.48630436173411</v>
      </c>
      <c r="J230" s="19">
        <v>242.25384162127725</v>
      </c>
      <c r="K230" s="19">
        <v>81.820572953780442</v>
      </c>
      <c r="L230" s="19">
        <v>59.08396760860893</v>
      </c>
      <c r="M230" s="19">
        <v>381.65617837440243</v>
      </c>
    </row>
    <row r="231" spans="2:13" x14ac:dyDescent="0.2">
      <c r="B231" s="82" t="s">
        <v>233</v>
      </c>
      <c r="C231" s="88">
        <v>1</v>
      </c>
      <c r="D231" s="19">
        <v>152.5346601739578</v>
      </c>
      <c r="E231" s="19">
        <v>209.7054816235285</v>
      </c>
      <c r="F231" s="19">
        <v>-57.170821449570695</v>
      </c>
      <c r="G231" s="19">
        <v>-0.70525605061298979</v>
      </c>
      <c r="H231" s="19">
        <v>14.364722818720068</v>
      </c>
      <c r="I231" s="19">
        <v>181.38949562273456</v>
      </c>
      <c r="J231" s="19">
        <v>238.02146762432244</v>
      </c>
      <c r="K231" s="19">
        <v>82.326816441507489</v>
      </c>
      <c r="L231" s="19">
        <v>47.421460465132697</v>
      </c>
      <c r="M231" s="19">
        <v>371.98950278192433</v>
      </c>
    </row>
    <row r="232" spans="2:13" x14ac:dyDescent="0.2">
      <c r="B232" s="82" t="s">
        <v>234</v>
      </c>
      <c r="C232" s="88">
        <v>1</v>
      </c>
      <c r="D232" s="19">
        <v>250.59645711523632</v>
      </c>
      <c r="E232" s="19">
        <v>229.92942490024345</v>
      </c>
      <c r="F232" s="19">
        <v>20.667032214992872</v>
      </c>
      <c r="G232" s="19">
        <v>0.25494735160826965</v>
      </c>
      <c r="H232" s="19">
        <v>9.1892960364440874</v>
      </c>
      <c r="I232" s="19">
        <v>211.81532821986721</v>
      </c>
      <c r="J232" s="19">
        <v>248.04352158061968</v>
      </c>
      <c r="K232" s="19">
        <v>81.583102450081029</v>
      </c>
      <c r="L232" s="19">
        <v>69.11142541421728</v>
      </c>
      <c r="M232" s="19">
        <v>390.74742438626959</v>
      </c>
    </row>
    <row r="233" spans="2:13" x14ac:dyDescent="0.2">
      <c r="B233" s="82" t="s">
        <v>235</v>
      </c>
      <c r="C233" s="88">
        <v>1</v>
      </c>
      <c r="D233" s="19">
        <v>230.18775321635798</v>
      </c>
      <c r="E233" s="19">
        <v>235.72708455849718</v>
      </c>
      <c r="F233" s="19">
        <v>-5.5393313421392065</v>
      </c>
      <c r="G233" s="19">
        <v>-6.833288111558497E-2</v>
      </c>
      <c r="H233" s="19">
        <v>8.7944589782078531</v>
      </c>
      <c r="I233" s="19">
        <v>218.39129740450051</v>
      </c>
      <c r="J233" s="19">
        <v>253.06287171249386</v>
      </c>
      <c r="K233" s="19">
        <v>81.539572922933502</v>
      </c>
      <c r="L233" s="19">
        <v>74.994891216932359</v>
      </c>
      <c r="M233" s="19">
        <v>396.45927790006203</v>
      </c>
    </row>
    <row r="234" spans="2:13" x14ac:dyDescent="0.2">
      <c r="B234" s="82" t="s">
        <v>236</v>
      </c>
      <c r="C234" s="88">
        <v>1</v>
      </c>
      <c r="D234" s="19">
        <v>258.26648249879088</v>
      </c>
      <c r="E234" s="19">
        <v>235.72708455849718</v>
      </c>
      <c r="F234" s="19">
        <v>22.539397940293696</v>
      </c>
      <c r="G234" s="19">
        <v>0.27804475030304915</v>
      </c>
      <c r="H234" s="19">
        <v>8.7944589782078531</v>
      </c>
      <c r="I234" s="19">
        <v>218.39129740450051</v>
      </c>
      <c r="J234" s="19">
        <v>253.06287171249386</v>
      </c>
      <c r="K234" s="19">
        <v>81.539572922933502</v>
      </c>
      <c r="L234" s="19">
        <v>74.994891216932359</v>
      </c>
      <c r="M234" s="19">
        <v>396.45927790006203</v>
      </c>
    </row>
    <row r="235" spans="2:13" x14ac:dyDescent="0.2">
      <c r="B235" s="82" t="s">
        <v>237</v>
      </c>
      <c r="C235" s="88">
        <v>1</v>
      </c>
      <c r="D235" s="19">
        <v>120.9717472247146</v>
      </c>
      <c r="E235" s="19">
        <v>220.37007299150568</v>
      </c>
      <c r="F235" s="19">
        <v>-99.398325766791075</v>
      </c>
      <c r="G235" s="19">
        <v>-1.2261721782267108</v>
      </c>
      <c r="H235" s="19">
        <v>11.101653694378008</v>
      </c>
      <c r="I235" s="19">
        <v>198.48630436173411</v>
      </c>
      <c r="J235" s="19">
        <v>242.25384162127725</v>
      </c>
      <c r="K235" s="19">
        <v>81.820572953780442</v>
      </c>
      <c r="L235" s="19">
        <v>59.08396760860893</v>
      </c>
      <c r="M235" s="19">
        <v>381.65617837440243</v>
      </c>
    </row>
    <row r="236" spans="2:13" x14ac:dyDescent="0.2">
      <c r="B236" s="82" t="s">
        <v>238</v>
      </c>
      <c r="C236" s="88">
        <v>1</v>
      </c>
      <c r="D236" s="19">
        <v>323.95524257777464</v>
      </c>
      <c r="E236" s="19">
        <v>327.69165671741888</v>
      </c>
      <c r="F236" s="19">
        <v>-3.7364141396442392</v>
      </c>
      <c r="G236" s="19">
        <v>-4.6092195507535703E-2</v>
      </c>
      <c r="H236" s="19">
        <v>34.255952590576442</v>
      </c>
      <c r="I236" s="19">
        <v>260.16574018984522</v>
      </c>
      <c r="J236" s="19">
        <v>395.21757324499254</v>
      </c>
      <c r="K236" s="19">
        <v>88.004714257946603</v>
      </c>
      <c r="L236" s="19">
        <v>154.21526678775052</v>
      </c>
      <c r="M236" s="19">
        <v>501.16804664708724</v>
      </c>
    </row>
    <row r="237" spans="2:13" x14ac:dyDescent="0.2">
      <c r="B237" s="82" t="s">
        <v>239</v>
      </c>
      <c r="C237" s="88">
        <v>1</v>
      </c>
      <c r="D237" s="19">
        <v>332.53958284465392</v>
      </c>
      <c r="E237" s="19">
        <v>302.72192135238095</v>
      </c>
      <c r="F237" s="19">
        <v>29.817661492272975</v>
      </c>
      <c r="G237" s="19">
        <v>0.36782900174182082</v>
      </c>
      <c r="H237" s="19">
        <v>18.659600615999675</v>
      </c>
      <c r="I237" s="19">
        <v>265.93979917077581</v>
      </c>
      <c r="J237" s="19">
        <v>339.50404353398608</v>
      </c>
      <c r="K237" s="19">
        <v>83.183773290730358</v>
      </c>
      <c r="L237" s="19">
        <v>138.74865227377768</v>
      </c>
      <c r="M237" s="19">
        <v>466.69519043098421</v>
      </c>
    </row>
    <row r="238" spans="2:13" x14ac:dyDescent="0.2">
      <c r="B238" s="82" t="s">
        <v>240</v>
      </c>
      <c r="C238" s="88">
        <v>1</v>
      </c>
      <c r="D238" s="19">
        <v>318.75480206331304</v>
      </c>
      <c r="E238" s="19">
        <v>302.72192135238095</v>
      </c>
      <c r="F238" s="19">
        <v>16.032880710932091</v>
      </c>
      <c r="G238" s="19">
        <v>0.19778071826578694</v>
      </c>
      <c r="H238" s="19">
        <v>18.659600615999675</v>
      </c>
      <c r="I238" s="19">
        <v>265.93979917077581</v>
      </c>
      <c r="J238" s="19">
        <v>339.50404353398608</v>
      </c>
      <c r="K238" s="19">
        <v>83.183773290730358</v>
      </c>
      <c r="L238" s="19">
        <v>138.74865227377768</v>
      </c>
      <c r="M238" s="19">
        <v>466.69519043098421</v>
      </c>
    </row>
    <row r="239" spans="2:13" x14ac:dyDescent="0.2">
      <c r="B239" s="82" t="s">
        <v>241</v>
      </c>
      <c r="C239" s="88">
        <v>1</v>
      </c>
      <c r="D239" s="19">
        <v>333.84805201146571</v>
      </c>
      <c r="E239" s="19">
        <v>331.99963590862427</v>
      </c>
      <c r="F239" s="19">
        <v>1.8484161028414405</v>
      </c>
      <c r="G239" s="19">
        <v>2.2801957493811687E-2</v>
      </c>
      <c r="H239" s="19">
        <v>21.63512664714963</v>
      </c>
      <c r="I239" s="19">
        <v>289.35210619313762</v>
      </c>
      <c r="J239" s="19">
        <v>374.64716562411093</v>
      </c>
      <c r="K239" s="19">
        <v>83.901359636022676</v>
      </c>
      <c r="L239" s="19">
        <v>166.61184841820884</v>
      </c>
      <c r="M239" s="19">
        <v>497.38742339903968</v>
      </c>
    </row>
    <row r="240" spans="2:13" x14ac:dyDescent="0.2">
      <c r="B240" s="82" t="s">
        <v>242</v>
      </c>
      <c r="C240" s="88">
        <v>1</v>
      </c>
      <c r="D240" s="19">
        <v>335.28131464737612</v>
      </c>
      <c r="E240" s="19">
        <v>274.15063778315442</v>
      </c>
      <c r="F240" s="19">
        <v>61.130676864221698</v>
      </c>
      <c r="G240" s="19">
        <v>0.75410460517151801</v>
      </c>
      <c r="H240" s="19">
        <v>18.544459978958006</v>
      </c>
      <c r="I240" s="19">
        <v>237.59548278412143</v>
      </c>
      <c r="J240" s="19">
        <v>310.70579278218742</v>
      </c>
      <c r="K240" s="19">
        <v>83.158020897843556</v>
      </c>
      <c r="L240" s="19">
        <v>110.22813225952345</v>
      </c>
      <c r="M240" s="19">
        <v>438.07314330678537</v>
      </c>
    </row>
    <row r="241" spans="2:13" x14ac:dyDescent="0.2">
      <c r="B241" s="82" t="s">
        <v>243</v>
      </c>
      <c r="C241" s="88">
        <v>1</v>
      </c>
      <c r="D241" s="19">
        <v>169.60160845688188</v>
      </c>
      <c r="E241" s="19">
        <v>234.58952816087353</v>
      </c>
      <c r="F241" s="19">
        <v>-64.987919703991651</v>
      </c>
      <c r="G241" s="19">
        <v>-0.80168733675481274</v>
      </c>
      <c r="H241" s="19">
        <v>8.8180090081491453</v>
      </c>
      <c r="I241" s="19">
        <v>217.20731878721057</v>
      </c>
      <c r="J241" s="19">
        <v>251.97173753453649</v>
      </c>
      <c r="K241" s="19">
        <v>81.542116274982774</v>
      </c>
      <c r="L241" s="19">
        <v>73.852321320480286</v>
      </c>
      <c r="M241" s="19">
        <v>395.3267350012668</v>
      </c>
    </row>
    <row r="242" spans="2:13" x14ac:dyDescent="0.2">
      <c r="B242" s="82" t="s">
        <v>244</v>
      </c>
      <c r="C242" s="88">
        <v>1</v>
      </c>
      <c r="D242" s="19">
        <v>209.3971488106277</v>
      </c>
      <c r="E242" s="19">
        <v>235.0118029020571</v>
      </c>
      <c r="F242" s="19">
        <v>-25.614654091429401</v>
      </c>
      <c r="G242" s="19">
        <v>-0.31598093790333343</v>
      </c>
      <c r="H242" s="19">
        <v>8.8061094955750754</v>
      </c>
      <c r="I242" s="19">
        <v>217.65305005002119</v>
      </c>
      <c r="J242" s="19">
        <v>252.370555754093</v>
      </c>
      <c r="K242" s="19">
        <v>81.540830313304198</v>
      </c>
      <c r="L242" s="19">
        <v>74.277130971202155</v>
      </c>
      <c r="M242" s="19">
        <v>395.74647483291204</v>
      </c>
    </row>
    <row r="243" spans="2:13" x14ac:dyDescent="0.2">
      <c r="B243" s="82" t="s">
        <v>245</v>
      </c>
      <c r="C243" s="88">
        <v>1</v>
      </c>
      <c r="D243" s="19">
        <v>196.34960394675636</v>
      </c>
      <c r="E243" s="19">
        <v>243.45729747236376</v>
      </c>
      <c r="F243" s="19">
        <v>-47.107693525607402</v>
      </c>
      <c r="G243" s="19">
        <v>-0.58111786829339784</v>
      </c>
      <c r="H243" s="19">
        <v>9.3368258305705645</v>
      </c>
      <c r="I243" s="19">
        <v>225.05238755194773</v>
      </c>
      <c r="J243" s="19">
        <v>261.86220739277979</v>
      </c>
      <c r="K243" s="19">
        <v>81.599851472447057</v>
      </c>
      <c r="L243" s="19">
        <v>82.606282028506115</v>
      </c>
      <c r="M243" s="19">
        <v>404.30831291622144</v>
      </c>
    </row>
    <row r="244" spans="2:13" x14ac:dyDescent="0.2">
      <c r="B244" s="82" t="s">
        <v>246</v>
      </c>
      <c r="C244" s="88">
        <v>1</v>
      </c>
      <c r="D244" s="19">
        <v>358.38055216776797</v>
      </c>
      <c r="E244" s="19">
        <v>243.45729747236376</v>
      </c>
      <c r="F244" s="19">
        <v>114.92325469540421</v>
      </c>
      <c r="G244" s="19">
        <v>1.4176868317619762</v>
      </c>
      <c r="H244" s="19">
        <v>9.3368258305705645</v>
      </c>
      <c r="I244" s="19">
        <v>225.05238755194773</v>
      </c>
      <c r="J244" s="19">
        <v>261.86220739277979</v>
      </c>
      <c r="K244" s="19">
        <v>81.599851472447057</v>
      </c>
      <c r="L244" s="19">
        <v>82.606282028506115</v>
      </c>
      <c r="M244" s="19">
        <v>404.30831291622144</v>
      </c>
    </row>
    <row r="245" spans="2:13" x14ac:dyDescent="0.2">
      <c r="B245" s="82" t="s">
        <v>247</v>
      </c>
      <c r="C245" s="88">
        <v>1</v>
      </c>
      <c r="D245" s="19">
        <v>198.00953936017774</v>
      </c>
      <c r="E245" s="19">
        <v>243.45729747236376</v>
      </c>
      <c r="F245" s="19">
        <v>-45.447758112186023</v>
      </c>
      <c r="G245" s="19">
        <v>-0.56064099802532175</v>
      </c>
      <c r="H245" s="19">
        <v>9.3368258305705645</v>
      </c>
      <c r="I245" s="19">
        <v>225.05238755194773</v>
      </c>
      <c r="J245" s="19">
        <v>261.86220739277979</v>
      </c>
      <c r="K245" s="19">
        <v>81.599851472447057</v>
      </c>
      <c r="L245" s="19">
        <v>82.606282028506115</v>
      </c>
      <c r="M245" s="19">
        <v>404.30831291622144</v>
      </c>
    </row>
    <row r="246" spans="2:13" x14ac:dyDescent="0.2">
      <c r="B246" s="82" t="s">
        <v>248</v>
      </c>
      <c r="C246" s="88">
        <v>1</v>
      </c>
      <c r="D246" s="19">
        <v>166.40779961215463</v>
      </c>
      <c r="E246" s="19">
        <v>234.58952816087353</v>
      </c>
      <c r="F246" s="19">
        <v>-68.181728548718894</v>
      </c>
      <c r="G246" s="19">
        <v>-0.84108598374175558</v>
      </c>
      <c r="H246" s="19">
        <v>8.8180090081491453</v>
      </c>
      <c r="I246" s="19">
        <v>217.20731878721057</v>
      </c>
      <c r="J246" s="19">
        <v>251.97173753453649</v>
      </c>
      <c r="K246" s="19">
        <v>81.542116274982774</v>
      </c>
      <c r="L246" s="19">
        <v>73.852321320480286</v>
      </c>
      <c r="M246" s="19">
        <v>395.3267350012668</v>
      </c>
    </row>
    <row r="247" spans="2:13" x14ac:dyDescent="0.2">
      <c r="B247" s="82" t="s">
        <v>249</v>
      </c>
      <c r="C247" s="88">
        <v>1</v>
      </c>
      <c r="D247" s="19">
        <v>299.87320850245294</v>
      </c>
      <c r="E247" s="19">
        <v>342.3707306504848</v>
      </c>
      <c r="F247" s="19">
        <v>-42.497522148031862</v>
      </c>
      <c r="G247" s="19">
        <v>-0.52424705244783709</v>
      </c>
      <c r="H247" s="19">
        <v>33.191471970113206</v>
      </c>
      <c r="I247" s="19">
        <v>276.9431364314957</v>
      </c>
      <c r="J247" s="19">
        <v>407.7983248694739</v>
      </c>
      <c r="K247" s="19">
        <v>87.59585181547024</v>
      </c>
      <c r="L247" s="19">
        <v>169.70029732321768</v>
      </c>
      <c r="M247" s="19">
        <v>515.04116397775192</v>
      </c>
    </row>
    <row r="248" spans="2:13" x14ac:dyDescent="0.2">
      <c r="B248" s="82" t="s">
        <v>250</v>
      </c>
      <c r="C248" s="88">
        <v>1</v>
      </c>
      <c r="D248" s="19">
        <v>344.85569958245247</v>
      </c>
      <c r="E248" s="19">
        <v>298.3785241385898</v>
      </c>
      <c r="F248" s="19">
        <v>46.477175443862677</v>
      </c>
      <c r="G248" s="19">
        <v>0.57333983255949461</v>
      </c>
      <c r="H248" s="19">
        <v>18.903615991698626</v>
      </c>
      <c r="I248" s="19">
        <v>261.11539469708367</v>
      </c>
      <c r="J248" s="19">
        <v>335.64165358009592</v>
      </c>
      <c r="K248" s="19">
        <v>83.23884995179003</v>
      </c>
      <c r="L248" s="19">
        <v>134.29668700871139</v>
      </c>
      <c r="M248" s="19">
        <v>462.4603612684682</v>
      </c>
    </row>
    <row r="249" spans="2:13" x14ac:dyDescent="0.2">
      <c r="B249" s="82" t="s">
        <v>251</v>
      </c>
      <c r="C249" s="88">
        <v>1</v>
      </c>
      <c r="D249" s="19">
        <v>340.26696321400709</v>
      </c>
      <c r="E249" s="19">
        <v>298.3785241385898</v>
      </c>
      <c r="F249" s="19">
        <v>41.888439075417295</v>
      </c>
      <c r="G249" s="19">
        <v>0.51673343778574443</v>
      </c>
      <c r="H249" s="19">
        <v>18.903615991698626</v>
      </c>
      <c r="I249" s="19">
        <v>261.11539469708367</v>
      </c>
      <c r="J249" s="19">
        <v>335.64165358009592</v>
      </c>
      <c r="K249" s="19">
        <v>83.23884995179003</v>
      </c>
      <c r="L249" s="19">
        <v>134.29668700871139</v>
      </c>
      <c r="M249" s="19">
        <v>462.4603612684682</v>
      </c>
    </row>
    <row r="250" spans="2:13" x14ac:dyDescent="0.2">
      <c r="B250" s="82" t="s">
        <v>252</v>
      </c>
      <c r="C250" s="88">
        <v>1</v>
      </c>
      <c r="D250" s="19">
        <v>262.28117718093938</v>
      </c>
      <c r="E250" s="19">
        <v>316.2950376454782</v>
      </c>
      <c r="F250" s="19">
        <v>-54.013860464538823</v>
      </c>
      <c r="G250" s="19">
        <v>-0.66631195675898081</v>
      </c>
      <c r="H250" s="19">
        <v>19.089834424804863</v>
      </c>
      <c r="I250" s="19">
        <v>278.66483126058307</v>
      </c>
      <c r="J250" s="19">
        <v>353.92524403037334</v>
      </c>
      <c r="K250" s="19">
        <v>83.281337778048908</v>
      </c>
      <c r="L250" s="19">
        <v>152.12944778965212</v>
      </c>
      <c r="M250" s="19">
        <v>480.46062750130432</v>
      </c>
    </row>
    <row r="251" spans="2:13" x14ac:dyDescent="0.2">
      <c r="B251" s="82" t="s">
        <v>253</v>
      </c>
      <c r="C251" s="88">
        <v>1</v>
      </c>
      <c r="D251" s="19">
        <v>235.86848608428613</v>
      </c>
      <c r="E251" s="19">
        <v>252.50604166776193</v>
      </c>
      <c r="F251" s="19">
        <v>-16.637555583475802</v>
      </c>
      <c r="G251" s="19">
        <v>-0.20523995361875899</v>
      </c>
      <c r="H251" s="19">
        <v>11.25658929975347</v>
      </c>
      <c r="I251" s="19">
        <v>230.31686133682487</v>
      </c>
      <c r="J251" s="19">
        <v>274.69522199869903</v>
      </c>
      <c r="K251" s="19">
        <v>81.841739023546751</v>
      </c>
      <c r="L251" s="19">
        <v>91.178213368053065</v>
      </c>
      <c r="M251" s="19">
        <v>413.83386996747083</v>
      </c>
    </row>
    <row r="252" spans="2:13" x14ac:dyDescent="0.2">
      <c r="B252" s="82" t="s">
        <v>254</v>
      </c>
      <c r="C252" s="88">
        <v>1</v>
      </c>
      <c r="D252" s="19">
        <v>203.79754865341786</v>
      </c>
      <c r="E252" s="19">
        <v>235.88220591341471</v>
      </c>
      <c r="F252" s="19">
        <v>-32.084657259996845</v>
      </c>
      <c r="G252" s="19">
        <v>-0.39579453453220731</v>
      </c>
      <c r="H252" s="19">
        <v>8.7933474512710976</v>
      </c>
      <c r="I252" s="19">
        <v>218.54860982022569</v>
      </c>
      <c r="J252" s="19">
        <v>253.21580200660372</v>
      </c>
      <c r="K252" s="19">
        <v>81.53945304656996</v>
      </c>
      <c r="L252" s="19">
        <v>75.150248874177095</v>
      </c>
      <c r="M252" s="19">
        <v>396.61416295265235</v>
      </c>
    </row>
    <row r="253" spans="2:13" x14ac:dyDescent="0.2">
      <c r="B253" s="82" t="s">
        <v>255</v>
      </c>
      <c r="C253" s="88">
        <v>1</v>
      </c>
      <c r="D253" s="19">
        <v>219.29149989342258</v>
      </c>
      <c r="E253" s="19">
        <v>213.47579171700943</v>
      </c>
      <c r="F253" s="19">
        <v>5.8157081764131533</v>
      </c>
      <c r="G253" s="19">
        <v>7.1742250260173807E-2</v>
      </c>
      <c r="H253" s="19">
        <v>13.121329651870731</v>
      </c>
      <c r="I253" s="19">
        <v>187.61080347999453</v>
      </c>
      <c r="J253" s="19">
        <v>239.34077995402433</v>
      </c>
      <c r="K253" s="19">
        <v>82.118991320936672</v>
      </c>
      <c r="L253" s="19">
        <v>51.601438971917588</v>
      </c>
      <c r="M253" s="19">
        <v>375.3501444621013</v>
      </c>
    </row>
    <row r="254" spans="2:13" x14ac:dyDescent="0.2">
      <c r="B254" s="82" t="s">
        <v>256</v>
      </c>
      <c r="C254" s="88">
        <v>1</v>
      </c>
      <c r="D254" s="19">
        <v>294.08243374242301</v>
      </c>
      <c r="E254" s="19">
        <v>238.93292537466468</v>
      </c>
      <c r="F254" s="19">
        <v>55.14950836775833</v>
      </c>
      <c r="G254" s="19">
        <v>0.68032124567252195</v>
      </c>
      <c r="H254" s="19">
        <v>8.8737607191670946</v>
      </c>
      <c r="I254" s="19">
        <v>221.4408172797645</v>
      </c>
      <c r="J254" s="19">
        <v>256.42503346956488</v>
      </c>
      <c r="K254" s="19">
        <v>81.548164130383981</v>
      </c>
      <c r="L254" s="19">
        <v>78.18379689881516</v>
      </c>
      <c r="M254" s="19">
        <v>399.68205385051419</v>
      </c>
    </row>
    <row r="255" spans="2:13" x14ac:dyDescent="0.2">
      <c r="B255" s="82" t="s">
        <v>257</v>
      </c>
      <c r="C255" s="88">
        <v>1</v>
      </c>
      <c r="D255" s="19">
        <v>337.72974904051551</v>
      </c>
      <c r="E255" s="19">
        <v>246.01679941226067</v>
      </c>
      <c r="F255" s="19">
        <v>91.712949628254847</v>
      </c>
      <c r="G255" s="19">
        <v>1.1313658087271858</v>
      </c>
      <c r="H255" s="19">
        <v>9.7618299674346645</v>
      </c>
      <c r="I255" s="19">
        <v>226.77411410685497</v>
      </c>
      <c r="J255" s="19">
        <v>265.2594847176664</v>
      </c>
      <c r="K255" s="19">
        <v>81.649572981419297</v>
      </c>
      <c r="L255" s="19">
        <v>85.067772084027411</v>
      </c>
      <c r="M255" s="19">
        <v>406.96582674049392</v>
      </c>
    </row>
    <row r="256" spans="2:13" x14ac:dyDescent="0.2">
      <c r="B256" s="82" t="s">
        <v>258</v>
      </c>
      <c r="C256" s="88">
        <v>1</v>
      </c>
      <c r="D256" s="19">
        <v>198.84945852895032</v>
      </c>
      <c r="E256" s="19">
        <v>246.01679941226067</v>
      </c>
      <c r="F256" s="19">
        <v>-47.167340883310345</v>
      </c>
      <c r="G256" s="19">
        <v>-0.58185367475649341</v>
      </c>
      <c r="H256" s="19">
        <v>9.7618299674346645</v>
      </c>
      <c r="I256" s="19">
        <v>226.77411410685497</v>
      </c>
      <c r="J256" s="19">
        <v>265.2594847176664</v>
      </c>
      <c r="K256" s="19">
        <v>81.649572981419297</v>
      </c>
      <c r="L256" s="19">
        <v>85.067772084027411</v>
      </c>
      <c r="M256" s="19">
        <v>406.96582674049392</v>
      </c>
    </row>
    <row r="257" spans="2:13" x14ac:dyDescent="0.2">
      <c r="B257" s="82" t="s">
        <v>259</v>
      </c>
      <c r="C257" s="88">
        <v>1</v>
      </c>
      <c r="D257" s="19">
        <v>224.22524285785963</v>
      </c>
      <c r="E257" s="19">
        <v>235.88220591341471</v>
      </c>
      <c r="F257" s="19">
        <v>-11.656963055555082</v>
      </c>
      <c r="G257" s="19">
        <v>-0.14379964321404798</v>
      </c>
      <c r="H257" s="19">
        <v>8.7933474512710976</v>
      </c>
      <c r="I257" s="19">
        <v>218.54860982022569</v>
      </c>
      <c r="J257" s="19">
        <v>253.21580200660372</v>
      </c>
      <c r="K257" s="19">
        <v>81.53945304656996</v>
      </c>
      <c r="L257" s="19">
        <v>75.150248874177095</v>
      </c>
      <c r="M257" s="19">
        <v>396.61416295265235</v>
      </c>
    </row>
    <row r="258" spans="2:13" x14ac:dyDescent="0.2">
      <c r="B258" s="82" t="s">
        <v>260</v>
      </c>
      <c r="C258" s="88">
        <v>1</v>
      </c>
      <c r="D258" s="19">
        <v>258.85789097402039</v>
      </c>
      <c r="E258" s="19">
        <v>235.88220591341471</v>
      </c>
      <c r="F258" s="19">
        <v>22.975685060605684</v>
      </c>
      <c r="G258" s="19">
        <v>0.28342676377780668</v>
      </c>
      <c r="H258" s="19">
        <v>8.7933474512710976</v>
      </c>
      <c r="I258" s="19">
        <v>218.54860982022569</v>
      </c>
      <c r="J258" s="19">
        <v>253.21580200660372</v>
      </c>
      <c r="K258" s="19">
        <v>81.53945304656996</v>
      </c>
      <c r="L258" s="19">
        <v>75.150248874177095</v>
      </c>
      <c r="M258" s="19">
        <v>396.61416295265235</v>
      </c>
    </row>
    <row r="259" spans="2:13" x14ac:dyDescent="0.2">
      <c r="B259" s="82" t="s">
        <v>261</v>
      </c>
      <c r="C259" s="88">
        <v>1</v>
      </c>
      <c r="D259" s="19">
        <v>259.40173476767922</v>
      </c>
      <c r="E259" s="19">
        <v>250.47510130792759</v>
      </c>
      <c r="F259" s="19">
        <v>8.9266334597516277</v>
      </c>
      <c r="G259" s="19">
        <v>0.11011845027707708</v>
      </c>
      <c r="H259" s="19">
        <v>10.733445167175638</v>
      </c>
      <c r="I259" s="19">
        <v>229.31715159114248</v>
      </c>
      <c r="J259" s="19">
        <v>271.6330510247127</v>
      </c>
      <c r="K259" s="19">
        <v>81.771427093403332</v>
      </c>
      <c r="L259" s="19">
        <v>89.285873081102494</v>
      </c>
      <c r="M259" s="19">
        <v>411.66432953475271</v>
      </c>
    </row>
    <row r="260" spans="2:13" x14ac:dyDescent="0.2">
      <c r="B260" s="82" t="s">
        <v>262</v>
      </c>
      <c r="C260" s="88">
        <v>1</v>
      </c>
      <c r="D260" s="19">
        <v>206.1745931678478</v>
      </c>
      <c r="E260" s="19">
        <v>245.67423980023634</v>
      </c>
      <c r="F260" s="19">
        <v>-39.499646632388533</v>
      </c>
      <c r="G260" s="19">
        <v>-0.48726542803201589</v>
      </c>
      <c r="H260" s="19">
        <v>9.6988033495127155</v>
      </c>
      <c r="I260" s="19">
        <v>226.55579363632171</v>
      </c>
      <c r="J260" s="19">
        <v>264.79268596415096</v>
      </c>
      <c r="K260" s="19">
        <v>81.642061648071632</v>
      </c>
      <c r="L260" s="19">
        <v>84.740018940084894</v>
      </c>
      <c r="M260" s="19">
        <v>406.60846066038778</v>
      </c>
    </row>
    <row r="261" spans="2:13" x14ac:dyDescent="0.2">
      <c r="B261" s="82" t="s">
        <v>263</v>
      </c>
      <c r="C261" s="88">
        <v>1</v>
      </c>
      <c r="D261" s="19">
        <v>304.46835954757643</v>
      </c>
      <c r="E261" s="19">
        <v>268.21063993090803</v>
      </c>
      <c r="F261" s="19">
        <v>36.257719616668396</v>
      </c>
      <c r="G261" s="19">
        <v>0.44727319798335163</v>
      </c>
      <c r="H261" s="19">
        <v>16.342459750048643</v>
      </c>
      <c r="I261" s="19">
        <v>235.99610524473519</v>
      </c>
      <c r="J261" s="19">
        <v>300.42517461708087</v>
      </c>
      <c r="K261" s="19">
        <v>82.694833178482014</v>
      </c>
      <c r="L261" s="19">
        <v>105.20117791968573</v>
      </c>
      <c r="M261" s="19">
        <v>431.22010194213033</v>
      </c>
    </row>
    <row r="262" spans="2:13" x14ac:dyDescent="0.2">
      <c r="B262" s="82" t="s">
        <v>264</v>
      </c>
      <c r="C262" s="88">
        <v>1</v>
      </c>
      <c r="D262" s="19">
        <v>331.18181179812558</v>
      </c>
      <c r="E262" s="19">
        <v>274.15063778315442</v>
      </c>
      <c r="F262" s="19">
        <v>57.031174014971157</v>
      </c>
      <c r="G262" s="19">
        <v>0.70353336768301344</v>
      </c>
      <c r="H262" s="19">
        <v>18.544459978958006</v>
      </c>
      <c r="I262" s="19">
        <v>237.59548278412143</v>
      </c>
      <c r="J262" s="19">
        <v>310.70579278218742</v>
      </c>
      <c r="K262" s="19">
        <v>83.158020897843556</v>
      </c>
      <c r="L262" s="19">
        <v>110.22813225952345</v>
      </c>
      <c r="M262" s="19">
        <v>438.07314330678537</v>
      </c>
    </row>
    <row r="263" spans="2:13" x14ac:dyDescent="0.2">
      <c r="B263" s="82" t="s">
        <v>265</v>
      </c>
      <c r="C263" s="88">
        <v>1</v>
      </c>
      <c r="D263" s="19">
        <v>280.66506151742271</v>
      </c>
      <c r="E263" s="19">
        <v>301.22241518694136</v>
      </c>
      <c r="F263" s="19">
        <v>-20.557353669518648</v>
      </c>
      <c r="G263" s="19">
        <v>-0.25359436321564427</v>
      </c>
      <c r="H263" s="19">
        <v>18.723195563492812</v>
      </c>
      <c r="I263" s="19">
        <v>264.31493356292566</v>
      </c>
      <c r="J263" s="19">
        <v>338.12989681095706</v>
      </c>
      <c r="K263" s="19">
        <v>83.198061851486699</v>
      </c>
      <c r="L263" s="19">
        <v>137.2209802542904</v>
      </c>
      <c r="M263" s="19">
        <v>465.22385011959233</v>
      </c>
    </row>
    <row r="264" spans="2:13" x14ac:dyDescent="0.2">
      <c r="B264" s="82" t="s">
        <v>266</v>
      </c>
      <c r="C264" s="88">
        <v>1</v>
      </c>
      <c r="D264" s="19">
        <v>340.35566181391414</v>
      </c>
      <c r="E264" s="19">
        <v>237.43341920922509</v>
      </c>
      <c r="F264" s="19">
        <v>102.92224260468905</v>
      </c>
      <c r="G264" s="19">
        <v>1.2696430189242989</v>
      </c>
      <c r="H264" s="19">
        <v>8.8099948194996269</v>
      </c>
      <c r="I264" s="19">
        <v>220.06700754056985</v>
      </c>
      <c r="J264" s="19">
        <v>254.79983087788034</v>
      </c>
      <c r="K264" s="19">
        <v>81.54125000547036</v>
      </c>
      <c r="L264" s="19">
        <v>76.697919974032175</v>
      </c>
      <c r="M264" s="19">
        <v>398.16891844441801</v>
      </c>
    </row>
    <row r="265" spans="2:13" x14ac:dyDescent="0.2">
      <c r="B265" s="82" t="s">
        <v>267</v>
      </c>
      <c r="C265" s="88">
        <v>1</v>
      </c>
      <c r="D265" s="19">
        <v>293.192482907672</v>
      </c>
      <c r="E265" s="19">
        <v>245.26704631144341</v>
      </c>
      <c r="F265" s="19">
        <v>47.925436596228593</v>
      </c>
      <c r="G265" s="19">
        <v>0.59120550100147695</v>
      </c>
      <c r="H265" s="19">
        <v>9.6262752529530058</v>
      </c>
      <c r="I265" s="19">
        <v>226.29156876535501</v>
      </c>
      <c r="J265" s="19">
        <v>264.24252385753181</v>
      </c>
      <c r="K265" s="19">
        <v>81.633477317707261</v>
      </c>
      <c r="L265" s="19">
        <v>84.349747029347554</v>
      </c>
      <c r="M265" s="19">
        <v>406.18434559353926</v>
      </c>
    </row>
    <row r="266" spans="2:13" x14ac:dyDescent="0.2">
      <c r="B266" s="82" t="s">
        <v>268</v>
      </c>
      <c r="C266" s="88">
        <v>1</v>
      </c>
      <c r="D266" s="19">
        <v>247.64821289163172</v>
      </c>
      <c r="E266" s="19">
        <v>234.69294238542022</v>
      </c>
      <c r="F266" s="19">
        <v>12.955270506211491</v>
      </c>
      <c r="G266" s="19">
        <v>0.15981549119235675</v>
      </c>
      <c r="H266" s="19">
        <v>8.8147511044703855</v>
      </c>
      <c r="I266" s="19">
        <v>217.31715504691408</v>
      </c>
      <c r="J266" s="19">
        <v>252.06872972392637</v>
      </c>
      <c r="K266" s="19">
        <v>81.541764027820562</v>
      </c>
      <c r="L266" s="19">
        <v>73.95642990062575</v>
      </c>
      <c r="M266" s="19">
        <v>395.42945487021473</v>
      </c>
    </row>
    <row r="267" spans="2:13" x14ac:dyDescent="0.2">
      <c r="B267" s="82" t="s">
        <v>269</v>
      </c>
      <c r="C267" s="88">
        <v>1</v>
      </c>
      <c r="D267" s="19">
        <v>236.22983595974381</v>
      </c>
      <c r="E267" s="19">
        <v>226.76236443185411</v>
      </c>
      <c r="F267" s="19">
        <v>9.4674715278896997</v>
      </c>
      <c r="G267" s="19">
        <v>0.11679019838712772</v>
      </c>
      <c r="H267" s="19">
        <v>9.6727630536974143</v>
      </c>
      <c r="I267" s="19">
        <v>207.6952493420624</v>
      </c>
      <c r="J267" s="19">
        <v>245.82947952164582</v>
      </c>
      <c r="K267" s="19">
        <v>81.63897224259982</v>
      </c>
      <c r="L267" s="19">
        <v>65.834233460327368</v>
      </c>
      <c r="M267" s="19">
        <v>387.69049540338085</v>
      </c>
    </row>
    <row r="268" spans="2:13" x14ac:dyDescent="0.2">
      <c r="B268" s="82" t="s">
        <v>270</v>
      </c>
      <c r="C268" s="88">
        <v>1</v>
      </c>
      <c r="D268" s="19">
        <v>272.23564345348746</v>
      </c>
      <c r="E268" s="19">
        <v>216.75057531334639</v>
      </c>
      <c r="F268" s="19">
        <v>55.485068140141067</v>
      </c>
      <c r="G268" s="19">
        <v>0.68446069222611039</v>
      </c>
      <c r="H268" s="19">
        <v>12.113765666443866</v>
      </c>
      <c r="I268" s="19">
        <v>192.87171434563535</v>
      </c>
      <c r="J268" s="19">
        <v>240.62943628105742</v>
      </c>
      <c r="K268" s="19">
        <v>81.964033346075183</v>
      </c>
      <c r="L268" s="19">
        <v>55.181678364531479</v>
      </c>
      <c r="M268" s="19">
        <v>378.3194722621613</v>
      </c>
    </row>
    <row r="269" spans="2:13" x14ac:dyDescent="0.2">
      <c r="B269" s="82" t="s">
        <v>271</v>
      </c>
      <c r="C269" s="88">
        <v>1</v>
      </c>
      <c r="D269" s="19">
        <v>183.67520776248719</v>
      </c>
      <c r="E269" s="19">
        <v>237.43341920922509</v>
      </c>
      <c r="F269" s="19">
        <v>-53.758211446737903</v>
      </c>
      <c r="G269" s="19">
        <v>-0.66315828479720218</v>
      </c>
      <c r="H269" s="19">
        <v>8.8099948194996269</v>
      </c>
      <c r="I269" s="19">
        <v>220.06700754056985</v>
      </c>
      <c r="J269" s="19">
        <v>254.79983087788034</v>
      </c>
      <c r="K269" s="19">
        <v>81.54125000547036</v>
      </c>
      <c r="L269" s="19">
        <v>76.697919974032175</v>
      </c>
      <c r="M269" s="19">
        <v>398.16891844441801</v>
      </c>
    </row>
    <row r="270" spans="2:13" x14ac:dyDescent="0.2">
      <c r="B270" s="82" t="s">
        <v>272</v>
      </c>
      <c r="C270" s="88">
        <v>1</v>
      </c>
      <c r="D270" s="19">
        <v>252.50665912191596</v>
      </c>
      <c r="E270" s="19">
        <v>236.39927699995317</v>
      </c>
      <c r="F270" s="19">
        <v>16.107382121962786</v>
      </c>
      <c r="G270" s="19">
        <v>0.19869976349858895</v>
      </c>
      <c r="H270" s="19">
        <v>8.7932898878935735</v>
      </c>
      <c r="I270" s="19">
        <v>219.06579437667321</v>
      </c>
      <c r="J270" s="19">
        <v>253.73275962323314</v>
      </c>
      <c r="K270" s="19">
        <v>81.539446838861622</v>
      </c>
      <c r="L270" s="19">
        <v>75.667332197455863</v>
      </c>
      <c r="M270" s="19">
        <v>397.13122180245045</v>
      </c>
    </row>
    <row r="271" spans="2:13" x14ac:dyDescent="0.2">
      <c r="B271" s="82" t="s">
        <v>273</v>
      </c>
      <c r="C271" s="88">
        <v>1</v>
      </c>
      <c r="D271" s="19">
        <v>289.86053137541177</v>
      </c>
      <c r="E271" s="19">
        <v>237.43341920922509</v>
      </c>
      <c r="F271" s="19">
        <v>52.427112166186674</v>
      </c>
      <c r="G271" s="19">
        <v>0.64673791864235475</v>
      </c>
      <c r="H271" s="19">
        <v>8.8099948194996269</v>
      </c>
      <c r="I271" s="19">
        <v>220.06700754056985</v>
      </c>
      <c r="J271" s="19">
        <v>254.79983087788034</v>
      </c>
      <c r="K271" s="19">
        <v>81.54125000547036</v>
      </c>
      <c r="L271" s="19">
        <v>76.697919974032175</v>
      </c>
      <c r="M271" s="19">
        <v>398.16891844441801</v>
      </c>
    </row>
    <row r="272" spans="2:13" x14ac:dyDescent="0.2">
      <c r="B272" s="82" t="s">
        <v>274</v>
      </c>
      <c r="C272" s="88">
        <v>1</v>
      </c>
      <c r="D272" s="19">
        <v>200.91386435089427</v>
      </c>
      <c r="E272" s="19">
        <v>251.23921748040621</v>
      </c>
      <c r="F272" s="19">
        <v>-50.325353129511939</v>
      </c>
      <c r="G272" s="19">
        <v>-0.62081073690939903</v>
      </c>
      <c r="H272" s="19">
        <v>10.925035496381016</v>
      </c>
      <c r="I272" s="19">
        <v>229.70360164725184</v>
      </c>
      <c r="J272" s="19">
        <v>272.77483331356058</v>
      </c>
      <c r="K272" s="19">
        <v>81.796796051753731</v>
      </c>
      <c r="L272" s="19">
        <v>89.999981531290189</v>
      </c>
      <c r="M272" s="19">
        <v>412.47845342952223</v>
      </c>
    </row>
    <row r="273" spans="2:13" x14ac:dyDescent="0.2">
      <c r="B273" s="82" t="s">
        <v>275</v>
      </c>
      <c r="C273" s="88">
        <v>1</v>
      </c>
      <c r="D273" s="19">
        <v>135.1673761865116</v>
      </c>
      <c r="E273" s="19">
        <v>251.23921748040621</v>
      </c>
      <c r="F273" s="19">
        <v>-116.07184129389461</v>
      </c>
      <c r="G273" s="19">
        <v>-1.4318557316955354</v>
      </c>
      <c r="H273" s="19">
        <v>10.925035496381016</v>
      </c>
      <c r="I273" s="19">
        <v>229.70360164725184</v>
      </c>
      <c r="J273" s="19">
        <v>272.77483331356058</v>
      </c>
      <c r="K273" s="19">
        <v>81.796796051753731</v>
      </c>
      <c r="L273" s="19">
        <v>89.999981531290189</v>
      </c>
      <c r="M273" s="19">
        <v>412.47845342952223</v>
      </c>
    </row>
    <row r="274" spans="2:13" x14ac:dyDescent="0.2">
      <c r="B274" s="82" t="s">
        <v>276</v>
      </c>
      <c r="C274" s="88">
        <v>1</v>
      </c>
      <c r="D274" s="19">
        <v>89.823337547925831</v>
      </c>
      <c r="E274" s="19">
        <v>212.26929246682636</v>
      </c>
      <c r="F274" s="19">
        <v>-122.44595491890053</v>
      </c>
      <c r="G274" s="19">
        <v>-1.5104864402868998</v>
      </c>
      <c r="H274" s="19">
        <v>13.510539463000216</v>
      </c>
      <c r="I274" s="19">
        <v>185.63708722866252</v>
      </c>
      <c r="J274" s="19">
        <v>238.90149770499019</v>
      </c>
      <c r="K274" s="19">
        <v>82.182079070295472</v>
      </c>
      <c r="L274" s="19">
        <v>50.27058007691511</v>
      </c>
      <c r="M274" s="19">
        <v>374.2680048567376</v>
      </c>
    </row>
    <row r="275" spans="2:13" x14ac:dyDescent="0.2">
      <c r="B275" s="82" t="s">
        <v>277</v>
      </c>
      <c r="C275" s="88">
        <v>1</v>
      </c>
      <c r="D275" s="19">
        <v>171.57186238849636</v>
      </c>
      <c r="E275" s="19">
        <v>212.26929246682636</v>
      </c>
      <c r="F275" s="19">
        <v>-40.697430078330001</v>
      </c>
      <c r="G275" s="19">
        <v>-0.50204121751965569</v>
      </c>
      <c r="H275" s="19">
        <v>13.510539463000216</v>
      </c>
      <c r="I275" s="19">
        <v>185.63708722866252</v>
      </c>
      <c r="J275" s="19">
        <v>238.90149770499019</v>
      </c>
      <c r="K275" s="19">
        <v>82.182079070295472</v>
      </c>
      <c r="L275" s="19">
        <v>50.27058007691511</v>
      </c>
      <c r="M275" s="19">
        <v>374.2680048567376</v>
      </c>
    </row>
    <row r="276" spans="2:13" x14ac:dyDescent="0.2">
      <c r="B276" s="82" t="s">
        <v>278</v>
      </c>
      <c r="C276" s="88">
        <v>1</v>
      </c>
      <c r="D276" s="19">
        <v>197.55094390304976</v>
      </c>
      <c r="E276" s="19">
        <v>230.60808071489834</v>
      </c>
      <c r="F276" s="19">
        <v>-33.057136811848579</v>
      </c>
      <c r="G276" s="19">
        <v>-0.40779098780419354</v>
      </c>
      <c r="H276" s="19">
        <v>9.108829207197445</v>
      </c>
      <c r="I276" s="19">
        <v>212.65260161727886</v>
      </c>
      <c r="J276" s="19">
        <v>248.56355981251781</v>
      </c>
      <c r="K276" s="19">
        <v>81.574078071780278</v>
      </c>
      <c r="L276" s="19">
        <v>69.807870236906268</v>
      </c>
      <c r="M276" s="19">
        <v>391.40829119289037</v>
      </c>
    </row>
    <row r="277" spans="2:13" x14ac:dyDescent="0.2">
      <c r="B277" s="82" t="s">
        <v>279</v>
      </c>
      <c r="C277" s="88">
        <v>1</v>
      </c>
      <c r="D277" s="19">
        <v>268.89447791817884</v>
      </c>
      <c r="E277" s="19">
        <v>230.60808071489834</v>
      </c>
      <c r="F277" s="19">
        <v>38.286397203280501</v>
      </c>
      <c r="G277" s="19">
        <v>0.47229885104245928</v>
      </c>
      <c r="H277" s="19">
        <v>9.108829207197445</v>
      </c>
      <c r="I277" s="19">
        <v>212.65260161727886</v>
      </c>
      <c r="J277" s="19">
        <v>248.56355981251781</v>
      </c>
      <c r="K277" s="19">
        <v>81.574078071780278</v>
      </c>
      <c r="L277" s="19">
        <v>69.807870236906268</v>
      </c>
      <c r="M277" s="19">
        <v>391.40829119289037</v>
      </c>
    </row>
    <row r="278" spans="2:13" x14ac:dyDescent="0.2">
      <c r="B278" s="82" t="s">
        <v>280</v>
      </c>
      <c r="C278" s="88">
        <v>1</v>
      </c>
      <c r="D278" s="19">
        <v>173.2082566698104</v>
      </c>
      <c r="E278" s="19">
        <v>238.02805095512485</v>
      </c>
      <c r="F278" s="19">
        <v>-64.819794285314458</v>
      </c>
      <c r="G278" s="19">
        <v>-0.79961335100863062</v>
      </c>
      <c r="H278" s="19">
        <v>8.8297143953201438</v>
      </c>
      <c r="I278" s="19">
        <v>220.62276772313197</v>
      </c>
      <c r="J278" s="19">
        <v>255.43333418711774</v>
      </c>
      <c r="K278" s="19">
        <v>81.543382932264549</v>
      </c>
      <c r="L278" s="19">
        <v>77.288347258348722</v>
      </c>
      <c r="M278" s="19">
        <v>398.76775465190099</v>
      </c>
    </row>
    <row r="279" spans="2:13" x14ac:dyDescent="0.2">
      <c r="B279" s="82" t="s">
        <v>281</v>
      </c>
      <c r="C279" s="88">
        <v>1</v>
      </c>
      <c r="D279" s="19">
        <v>299.9339069101668</v>
      </c>
      <c r="E279" s="19">
        <v>220.11153744823645</v>
      </c>
      <c r="F279" s="19">
        <v>79.82236946193035</v>
      </c>
      <c r="G279" s="19">
        <v>0.98468427792224167</v>
      </c>
      <c r="H279" s="19">
        <v>11.169810359121319</v>
      </c>
      <c r="I279" s="19">
        <v>198.09341724140435</v>
      </c>
      <c r="J279" s="19">
        <v>242.12965765506854</v>
      </c>
      <c r="K279" s="19">
        <v>81.829848510147841</v>
      </c>
      <c r="L279" s="19">
        <v>58.807147930827426</v>
      </c>
      <c r="M279" s="19">
        <v>381.41592696564544</v>
      </c>
    </row>
    <row r="280" spans="2:13" x14ac:dyDescent="0.2">
      <c r="B280" s="82" t="s">
        <v>282</v>
      </c>
      <c r="C280" s="88">
        <v>1</v>
      </c>
      <c r="D280" s="19">
        <v>244.48261981110159</v>
      </c>
      <c r="E280" s="19">
        <v>236.39927699995317</v>
      </c>
      <c r="F280" s="19">
        <v>8.0833428111484125</v>
      </c>
      <c r="G280" s="19">
        <v>9.9715664078222563E-2</v>
      </c>
      <c r="H280" s="19">
        <v>8.7932898878935735</v>
      </c>
      <c r="I280" s="19">
        <v>219.06579437667321</v>
      </c>
      <c r="J280" s="19">
        <v>253.73275962323314</v>
      </c>
      <c r="K280" s="19">
        <v>81.539446838861622</v>
      </c>
      <c r="L280" s="19">
        <v>75.667332197455863</v>
      </c>
      <c r="M280" s="19">
        <v>397.13122180245045</v>
      </c>
    </row>
    <row r="281" spans="2:13" x14ac:dyDescent="0.2">
      <c r="B281" s="82" t="s">
        <v>283</v>
      </c>
      <c r="C281" s="88">
        <v>1</v>
      </c>
      <c r="D281" s="19">
        <v>440.97002195203333</v>
      </c>
      <c r="E281" s="19">
        <v>344.18047948956445</v>
      </c>
      <c r="F281" s="19">
        <v>96.789542462468887</v>
      </c>
      <c r="G281" s="19">
        <v>1.1939903735322606</v>
      </c>
      <c r="H281" s="19">
        <v>33.141061324027341</v>
      </c>
      <c r="I281" s="19">
        <v>278.85225559375328</v>
      </c>
      <c r="J281" s="19">
        <v>409.50870338537561</v>
      </c>
      <c r="K281" s="19">
        <v>87.576762839339708</v>
      </c>
      <c r="L281" s="19">
        <v>171.54767467679795</v>
      </c>
      <c r="M281" s="19">
        <v>516.81328430233089</v>
      </c>
    </row>
    <row r="282" spans="2:13" x14ac:dyDescent="0.2">
      <c r="B282" s="82" t="s">
        <v>284</v>
      </c>
      <c r="C282" s="88">
        <v>1</v>
      </c>
      <c r="D282" s="19">
        <v>269.93480159233297</v>
      </c>
      <c r="E282" s="19">
        <v>309.23701717306761</v>
      </c>
      <c r="F282" s="19">
        <v>-39.302215580734639</v>
      </c>
      <c r="G282" s="19">
        <v>-0.48482992963917554</v>
      </c>
      <c r="H282" s="19">
        <v>18.641059512532262</v>
      </c>
      <c r="I282" s="19">
        <v>272.49144353004885</v>
      </c>
      <c r="J282" s="19">
        <v>345.98259081608637</v>
      </c>
      <c r="K282" s="19">
        <v>83.179616153747546</v>
      </c>
      <c r="L282" s="19">
        <v>145.27194271360838</v>
      </c>
      <c r="M282" s="19">
        <v>473.20209163252684</v>
      </c>
    </row>
    <row r="283" spans="2:13" x14ac:dyDescent="0.2">
      <c r="B283" s="82" t="s">
        <v>285</v>
      </c>
      <c r="C283" s="88">
        <v>1</v>
      </c>
      <c r="D283" s="19">
        <v>334.96321778716339</v>
      </c>
      <c r="E283" s="19">
        <v>300.58641772226696</v>
      </c>
      <c r="F283" s="19">
        <v>34.376800064896429</v>
      </c>
      <c r="G283" s="19">
        <v>0.42407027976442141</v>
      </c>
      <c r="H283" s="19">
        <v>18.756787062931341</v>
      </c>
      <c r="I283" s="19">
        <v>263.61271996308108</v>
      </c>
      <c r="J283" s="19">
        <v>337.56011548145284</v>
      </c>
      <c r="K283" s="19">
        <v>83.205627842467237</v>
      </c>
      <c r="L283" s="19">
        <v>136.57006857947837</v>
      </c>
      <c r="M283" s="19">
        <v>464.60276686505551</v>
      </c>
    </row>
    <row r="284" spans="2:13" x14ac:dyDescent="0.2">
      <c r="B284" s="82" t="s">
        <v>286</v>
      </c>
      <c r="C284" s="88">
        <v>1</v>
      </c>
      <c r="D284" s="19">
        <v>357.7484603303962</v>
      </c>
      <c r="E284" s="19">
        <v>300.58641772226696</v>
      </c>
      <c r="F284" s="19">
        <v>57.162042608129241</v>
      </c>
      <c r="G284" s="19">
        <v>0.70514775531677099</v>
      </c>
      <c r="H284" s="19">
        <v>18.756787062931341</v>
      </c>
      <c r="I284" s="19">
        <v>263.61271996308108</v>
      </c>
      <c r="J284" s="19">
        <v>337.56011548145284</v>
      </c>
      <c r="K284" s="19">
        <v>83.205627842467237</v>
      </c>
      <c r="L284" s="19">
        <v>136.57006857947837</v>
      </c>
      <c r="M284" s="19">
        <v>464.60276686505551</v>
      </c>
    </row>
    <row r="285" spans="2:13" x14ac:dyDescent="0.2">
      <c r="B285" s="82" t="s">
        <v>287</v>
      </c>
      <c r="C285" s="88">
        <v>1</v>
      </c>
      <c r="D285" s="19">
        <v>230.50294470959292</v>
      </c>
      <c r="E285" s="19">
        <v>260.37379851791741</v>
      </c>
      <c r="F285" s="19">
        <v>-29.870853808324483</v>
      </c>
      <c r="G285" s="19">
        <v>-0.36848517917272472</v>
      </c>
      <c r="H285" s="19">
        <v>27.103602264177649</v>
      </c>
      <c r="I285" s="19">
        <v>206.94671663344258</v>
      </c>
      <c r="J285" s="19">
        <v>313.80088040239224</v>
      </c>
      <c r="K285" s="19">
        <v>85.474936089064997</v>
      </c>
      <c r="L285" s="19">
        <v>91.884150352720383</v>
      </c>
      <c r="M285" s="19">
        <v>428.86344668311443</v>
      </c>
    </row>
    <row r="286" spans="2:13" x14ac:dyDescent="0.2">
      <c r="B286" s="82" t="s">
        <v>288</v>
      </c>
      <c r="C286" s="88">
        <v>1</v>
      </c>
      <c r="D286" s="19">
        <v>363.78535420602554</v>
      </c>
      <c r="E286" s="19">
        <v>229.16028164363465</v>
      </c>
      <c r="F286" s="19">
        <v>134.6250725623909</v>
      </c>
      <c r="G286" s="19">
        <v>1.6607273532458915</v>
      </c>
      <c r="H286" s="19">
        <v>9.290716118348243</v>
      </c>
      <c r="I286" s="19">
        <v>210.84626397239495</v>
      </c>
      <c r="J286" s="19">
        <v>247.47429931487434</v>
      </c>
      <c r="K286" s="19">
        <v>81.594588360544762</v>
      </c>
      <c r="L286" s="19">
        <v>68.319640935497745</v>
      </c>
      <c r="M286" s="19">
        <v>390.00092235177158</v>
      </c>
    </row>
    <row r="287" spans="2:13" x14ac:dyDescent="0.2">
      <c r="B287" s="82" t="s">
        <v>289</v>
      </c>
      <c r="C287" s="88">
        <v>1</v>
      </c>
      <c r="D287" s="19">
        <v>268.40864887242094</v>
      </c>
      <c r="E287" s="19">
        <v>214.68229093099751</v>
      </c>
      <c r="F287" s="19">
        <v>53.72635794142343</v>
      </c>
      <c r="G287" s="19">
        <v>0.66276534174012047</v>
      </c>
      <c r="H287" s="19">
        <v>12.741320547541211</v>
      </c>
      <c r="I287" s="19">
        <v>189.56638310535999</v>
      </c>
      <c r="J287" s="19">
        <v>239.79819875663503</v>
      </c>
      <c r="K287" s="19">
        <v>82.059129248549823</v>
      </c>
      <c r="L287" s="19">
        <v>52.925939321400989</v>
      </c>
      <c r="M287" s="19">
        <v>376.43864254059406</v>
      </c>
    </row>
    <row r="288" spans="2:13" x14ac:dyDescent="0.2">
      <c r="B288" s="82" t="s">
        <v>290</v>
      </c>
      <c r="C288" s="88">
        <v>1</v>
      </c>
      <c r="D288" s="19">
        <v>211.23872621363978</v>
      </c>
      <c r="E288" s="19">
        <v>229.16028164363465</v>
      </c>
      <c r="F288" s="19">
        <v>-17.921555429994868</v>
      </c>
      <c r="G288" s="19">
        <v>-0.22107930379396137</v>
      </c>
      <c r="H288" s="19">
        <v>9.290716118348243</v>
      </c>
      <c r="I288" s="19">
        <v>210.84626397239495</v>
      </c>
      <c r="J288" s="19">
        <v>247.47429931487434</v>
      </c>
      <c r="K288" s="19">
        <v>81.594588360544762</v>
      </c>
      <c r="L288" s="19">
        <v>68.319640935497745</v>
      </c>
      <c r="M288" s="19">
        <v>390.00092235177158</v>
      </c>
    </row>
    <row r="289" spans="2:13" x14ac:dyDescent="0.2">
      <c r="B289" s="82" t="s">
        <v>291</v>
      </c>
      <c r="C289" s="88">
        <v>1</v>
      </c>
      <c r="D289" s="19">
        <v>223.0831529572697</v>
      </c>
      <c r="E289" s="19">
        <v>214.68229093099751</v>
      </c>
      <c r="F289" s="19">
        <v>8.4008620262721934</v>
      </c>
      <c r="G289" s="19">
        <v>0.10363256332812157</v>
      </c>
      <c r="H289" s="19">
        <v>12.741320547541211</v>
      </c>
      <c r="I289" s="19">
        <v>189.56638310535999</v>
      </c>
      <c r="J289" s="19">
        <v>239.79819875663503</v>
      </c>
      <c r="K289" s="19">
        <v>82.059129248549823</v>
      </c>
      <c r="L289" s="19">
        <v>52.925939321400989</v>
      </c>
      <c r="M289" s="19">
        <v>376.43864254059406</v>
      </c>
    </row>
    <row r="290" spans="2:13" x14ac:dyDescent="0.2">
      <c r="B290" s="82" t="s">
        <v>292</v>
      </c>
      <c r="C290" s="88">
        <v>1</v>
      </c>
      <c r="D290" s="19">
        <v>351.97074735656679</v>
      </c>
      <c r="E290" s="19">
        <v>196.58480254020114</v>
      </c>
      <c r="F290" s="19">
        <v>155.38594481636565</v>
      </c>
      <c r="G290" s="19">
        <v>1.9168323103179923</v>
      </c>
      <c r="H290" s="19">
        <v>19.135903129888913</v>
      </c>
      <c r="I290" s="19">
        <v>158.86378474009828</v>
      </c>
      <c r="J290" s="19">
        <v>234.305820340304</v>
      </c>
      <c r="K290" s="19">
        <v>83.291909765183689</v>
      </c>
      <c r="L290" s="19">
        <v>32.398373003478554</v>
      </c>
      <c r="M290" s="19">
        <v>360.77123207692375</v>
      </c>
    </row>
    <row r="291" spans="2:13" x14ac:dyDescent="0.2">
      <c r="B291" s="82" t="s">
        <v>293</v>
      </c>
      <c r="C291" s="88">
        <v>1</v>
      </c>
      <c r="D291" s="19">
        <v>168.5650474293837</v>
      </c>
      <c r="E291" s="19">
        <v>177.03951507814105</v>
      </c>
      <c r="F291" s="19">
        <v>-8.4744676487573543</v>
      </c>
      <c r="G291" s="19">
        <v>-0.1045405581636092</v>
      </c>
      <c r="H291" s="19">
        <v>26.872452372950892</v>
      </c>
      <c r="I291" s="19">
        <v>124.06807979170095</v>
      </c>
      <c r="J291" s="19">
        <v>230.01095036458116</v>
      </c>
      <c r="K291" s="19">
        <v>85.401921174359558</v>
      </c>
      <c r="L291" s="19">
        <v>8.6937951549811316</v>
      </c>
      <c r="M291" s="19">
        <v>345.385235001301</v>
      </c>
    </row>
    <row r="292" spans="2:13" x14ac:dyDescent="0.2">
      <c r="B292" s="82" t="s">
        <v>294</v>
      </c>
      <c r="C292" s="88">
        <v>1</v>
      </c>
      <c r="D292" s="19">
        <v>241.95493277686541</v>
      </c>
      <c r="E292" s="19">
        <v>164.00932343676766</v>
      </c>
      <c r="F292" s="19">
        <v>77.945609340097747</v>
      </c>
      <c r="G292" s="19">
        <v>0.96153267019802635</v>
      </c>
      <c r="H292" s="19">
        <v>32.214444241991004</v>
      </c>
      <c r="I292" s="19">
        <v>100.50766289718391</v>
      </c>
      <c r="J292" s="19">
        <v>227.51098397635141</v>
      </c>
      <c r="K292" s="19">
        <v>87.230326501483177</v>
      </c>
      <c r="L292" s="19">
        <v>-7.9405801730513019</v>
      </c>
      <c r="M292" s="19">
        <v>335.95922704658665</v>
      </c>
    </row>
    <row r="293" spans="2:13" x14ac:dyDescent="0.2">
      <c r="B293" s="82" t="s">
        <v>295</v>
      </c>
      <c r="C293" s="88">
        <v>1</v>
      </c>
      <c r="D293" s="19">
        <v>184.85808826771864</v>
      </c>
      <c r="E293" s="19">
        <v>185.72630950572332</v>
      </c>
      <c r="F293" s="19">
        <v>-0.86822123800467921</v>
      </c>
      <c r="G293" s="19">
        <v>-1.0710328553064698E-2</v>
      </c>
      <c r="H293" s="19">
        <v>23.377780852816684</v>
      </c>
      <c r="I293" s="19">
        <v>139.64363017303791</v>
      </c>
      <c r="J293" s="19">
        <v>231.80898883840874</v>
      </c>
      <c r="K293" s="19">
        <v>84.367529780937247</v>
      </c>
      <c r="L293" s="19">
        <v>19.419599494910415</v>
      </c>
      <c r="M293" s="19">
        <v>352.03301951653623</v>
      </c>
    </row>
    <row r="294" spans="2:13" x14ac:dyDescent="0.2">
      <c r="B294" s="82" t="s">
        <v>296</v>
      </c>
      <c r="C294" s="88">
        <v>1</v>
      </c>
      <c r="D294" s="19">
        <v>200.07702230282163</v>
      </c>
      <c r="E294" s="19">
        <v>220.74494954191431</v>
      </c>
      <c r="F294" s="19">
        <v>-20.667927239092677</v>
      </c>
      <c r="G294" s="19">
        <v>-0.25495839257542435</v>
      </c>
      <c r="H294" s="19">
        <v>11.004068156695389</v>
      </c>
      <c r="I294" s="19">
        <v>199.05354318420135</v>
      </c>
      <c r="J294" s="19">
        <v>242.43635589962727</v>
      </c>
      <c r="K294" s="19">
        <v>81.807389395654283</v>
      </c>
      <c r="L294" s="19">
        <v>59.484831813081769</v>
      </c>
      <c r="M294" s="19">
        <v>382.00506727074685</v>
      </c>
    </row>
    <row r="295" spans="2:13" x14ac:dyDescent="0.2">
      <c r="B295" s="82" t="s">
        <v>297</v>
      </c>
      <c r="C295" s="88">
        <v>1</v>
      </c>
      <c r="D295" s="19">
        <v>181.75129023351653</v>
      </c>
      <c r="E295" s="19">
        <v>220.74494954191431</v>
      </c>
      <c r="F295" s="19">
        <v>-38.993659308397781</v>
      </c>
      <c r="G295" s="19">
        <v>-0.48102359674937945</v>
      </c>
      <c r="H295" s="19">
        <v>11.004068156695389</v>
      </c>
      <c r="I295" s="19">
        <v>199.05354318420135</v>
      </c>
      <c r="J295" s="19">
        <v>242.43635589962727</v>
      </c>
      <c r="K295" s="19">
        <v>81.807389395654283</v>
      </c>
      <c r="L295" s="19">
        <v>59.484831813081769</v>
      </c>
      <c r="M295" s="19">
        <v>382.00506727074685</v>
      </c>
    </row>
    <row r="296" spans="2:13" x14ac:dyDescent="0.2">
      <c r="B296" s="82" t="s">
        <v>298</v>
      </c>
      <c r="C296" s="88">
        <v>1</v>
      </c>
      <c r="D296" s="19">
        <v>154.70125058617577</v>
      </c>
      <c r="E296" s="19">
        <v>216.75057531334639</v>
      </c>
      <c r="F296" s="19">
        <v>-62.049324727170614</v>
      </c>
      <c r="G296" s="19">
        <v>-0.76543699374492524</v>
      </c>
      <c r="H296" s="19">
        <v>12.113765666443866</v>
      </c>
      <c r="I296" s="19">
        <v>192.87171434563535</v>
      </c>
      <c r="J296" s="19">
        <v>240.62943628105742</v>
      </c>
      <c r="K296" s="19">
        <v>81.964033346075183</v>
      </c>
      <c r="L296" s="19">
        <v>55.181678364531479</v>
      </c>
      <c r="M296" s="19">
        <v>378.3194722621613</v>
      </c>
    </row>
    <row r="297" spans="2:13" x14ac:dyDescent="0.2">
      <c r="B297" s="82" t="s">
        <v>299</v>
      </c>
      <c r="C297" s="88">
        <v>1</v>
      </c>
      <c r="D297" s="19">
        <v>120.08165652683778</v>
      </c>
      <c r="E297" s="19">
        <v>242.19047328500801</v>
      </c>
      <c r="F297" s="19">
        <v>-122.10881675817024</v>
      </c>
      <c r="G297" s="19">
        <v>-1.5063275228230795</v>
      </c>
      <c r="H297" s="19">
        <v>9.1680686081191762</v>
      </c>
      <c r="I297" s="19">
        <v>224.11822047247847</v>
      </c>
      <c r="J297" s="19">
        <v>260.26272609753755</v>
      </c>
      <c r="K297" s="19">
        <v>81.580714177666948</v>
      </c>
      <c r="L297" s="19">
        <v>81.377181602195066</v>
      </c>
      <c r="M297" s="19">
        <v>403.00376496782098</v>
      </c>
    </row>
    <row r="298" spans="2:13" x14ac:dyDescent="0.2">
      <c r="B298" s="82" t="s">
        <v>300</v>
      </c>
      <c r="C298" s="88">
        <v>1</v>
      </c>
      <c r="D298" s="19">
        <v>284.8292030196755</v>
      </c>
      <c r="E298" s="19">
        <v>255.35228303693083</v>
      </c>
      <c r="F298" s="19">
        <v>29.476919982744676</v>
      </c>
      <c r="G298" s="19">
        <v>0.36362563356909289</v>
      </c>
      <c r="H298" s="19">
        <v>12.057988088526765</v>
      </c>
      <c r="I298" s="19">
        <v>231.58337177972868</v>
      </c>
      <c r="J298" s="19">
        <v>279.12119429413298</v>
      </c>
      <c r="K298" s="19">
        <v>81.95580833887287</v>
      </c>
      <c r="L298" s="19">
        <v>93.799599362241452</v>
      </c>
      <c r="M298" s="19">
        <v>416.9049667116202</v>
      </c>
    </row>
    <row r="299" spans="2:13" x14ac:dyDescent="0.2">
      <c r="B299" s="82" t="s">
        <v>301</v>
      </c>
      <c r="C299" s="88">
        <v>1</v>
      </c>
      <c r="D299" s="19">
        <v>248.17471444662888</v>
      </c>
      <c r="E299" s="19">
        <v>255.35228303693083</v>
      </c>
      <c r="F299" s="19">
        <v>-7.1775685903019451</v>
      </c>
      <c r="G299" s="19">
        <v>-8.8542084032591881E-2</v>
      </c>
      <c r="H299" s="19">
        <v>12.057988088526765</v>
      </c>
      <c r="I299" s="19">
        <v>231.58337177972868</v>
      </c>
      <c r="J299" s="19">
        <v>279.12119429413298</v>
      </c>
      <c r="K299" s="19">
        <v>81.95580833887287</v>
      </c>
      <c r="L299" s="19">
        <v>93.799599362241452</v>
      </c>
      <c r="M299" s="19">
        <v>416.9049667116202</v>
      </c>
    </row>
    <row r="300" spans="2:13" x14ac:dyDescent="0.2">
      <c r="B300" s="82" t="s">
        <v>302</v>
      </c>
      <c r="C300" s="88">
        <v>1</v>
      </c>
      <c r="D300" s="19">
        <v>278.14696766500168</v>
      </c>
      <c r="E300" s="19">
        <v>250.7324878054639</v>
      </c>
      <c r="F300" s="19">
        <v>27.414479859537778</v>
      </c>
      <c r="G300" s="19">
        <v>0.33818348774997614</v>
      </c>
      <c r="H300" s="19">
        <v>10.797245816221038</v>
      </c>
      <c r="I300" s="19">
        <v>229.44877316386891</v>
      </c>
      <c r="J300" s="19">
        <v>272.0162024470589</v>
      </c>
      <c r="K300" s="19">
        <v>81.779826124484472</v>
      </c>
      <c r="L300" s="19">
        <v>89.526703265682755</v>
      </c>
      <c r="M300" s="19">
        <v>411.93827234524508</v>
      </c>
    </row>
    <row r="301" spans="2:13" x14ac:dyDescent="0.2">
      <c r="B301" s="82" t="s">
        <v>303</v>
      </c>
      <c r="C301" s="88">
        <v>1</v>
      </c>
      <c r="D301" s="19">
        <v>275.66126852782827</v>
      </c>
      <c r="E301" s="19">
        <v>242.19047328500801</v>
      </c>
      <c r="F301" s="19">
        <v>33.470795242820259</v>
      </c>
      <c r="G301" s="19">
        <v>0.41289385503493969</v>
      </c>
      <c r="H301" s="19">
        <v>9.1680686081191762</v>
      </c>
      <c r="I301" s="19">
        <v>224.11822047247847</v>
      </c>
      <c r="J301" s="19">
        <v>260.26272609753755</v>
      </c>
      <c r="K301" s="19">
        <v>81.580714177666948</v>
      </c>
      <c r="L301" s="19">
        <v>81.377181602195066</v>
      </c>
      <c r="M301" s="19">
        <v>403.00376496782098</v>
      </c>
    </row>
    <row r="302" spans="2:13" x14ac:dyDescent="0.2">
      <c r="B302" s="82" t="s">
        <v>304</v>
      </c>
      <c r="C302" s="88">
        <v>1</v>
      </c>
      <c r="D302" s="19">
        <v>325.03973275525487</v>
      </c>
      <c r="E302" s="19">
        <v>364.44966648725642</v>
      </c>
      <c r="F302" s="19">
        <v>-39.409933732001548</v>
      </c>
      <c r="G302" s="19">
        <v>-0.48615873471868348</v>
      </c>
      <c r="H302" s="19">
        <v>33.815364041227227</v>
      </c>
      <c r="I302" s="19">
        <v>297.79224560369369</v>
      </c>
      <c r="J302" s="19">
        <v>431.10708737081916</v>
      </c>
      <c r="K302" s="19">
        <v>87.834152178840625</v>
      </c>
      <c r="L302" s="19">
        <v>191.30949142961728</v>
      </c>
      <c r="M302" s="19">
        <v>537.58984154489553</v>
      </c>
    </row>
    <row r="303" spans="2:13" x14ac:dyDescent="0.2">
      <c r="B303" s="82" t="s">
        <v>305</v>
      </c>
      <c r="C303" s="88">
        <v>1</v>
      </c>
      <c r="D303" s="19">
        <v>336.94447229060336</v>
      </c>
      <c r="E303" s="19">
        <v>305.97946926272425</v>
      </c>
      <c r="F303" s="19">
        <v>30.965003027879106</v>
      </c>
      <c r="G303" s="19">
        <v>0.38198254264938986</v>
      </c>
      <c r="H303" s="19">
        <v>18.597749493314957</v>
      </c>
      <c r="I303" s="19">
        <v>269.31926906640041</v>
      </c>
      <c r="J303" s="19">
        <v>342.63966945904809</v>
      </c>
      <c r="K303" s="19">
        <v>83.169920824485018</v>
      </c>
      <c r="L303" s="19">
        <v>142.03350640124955</v>
      </c>
      <c r="M303" s="19">
        <v>469.92543212419895</v>
      </c>
    </row>
    <row r="304" spans="2:13" x14ac:dyDescent="0.2">
      <c r="B304" s="82" t="s">
        <v>306</v>
      </c>
      <c r="C304" s="88">
        <v>1</v>
      </c>
      <c r="D304" s="19">
        <v>304.84372440863598</v>
      </c>
      <c r="E304" s="19">
        <v>299.383940168344</v>
      </c>
      <c r="F304" s="19">
        <v>5.459784240291981</v>
      </c>
      <c r="G304" s="19">
        <v>6.7351592523536841E-2</v>
      </c>
      <c r="H304" s="19">
        <v>18.830971879315062</v>
      </c>
      <c r="I304" s="19">
        <v>262.26400803702978</v>
      </c>
      <c r="J304" s="19">
        <v>336.50387229965821</v>
      </c>
      <c r="K304" s="19">
        <v>83.222382480042981</v>
      </c>
      <c r="L304" s="19">
        <v>135.33456399892702</v>
      </c>
      <c r="M304" s="19">
        <v>463.43331633776097</v>
      </c>
    </row>
    <row r="305" spans="2:13" x14ac:dyDescent="0.2">
      <c r="B305" s="82" t="s">
        <v>307</v>
      </c>
      <c r="C305" s="88">
        <v>1</v>
      </c>
      <c r="D305" s="19">
        <v>257.52693757002027</v>
      </c>
      <c r="E305" s="19">
        <v>306.34141903054024</v>
      </c>
      <c r="F305" s="19">
        <v>-48.814481460519971</v>
      </c>
      <c r="G305" s="19">
        <v>-0.60217270864184591</v>
      </c>
      <c r="H305" s="19">
        <v>18.597366604847259</v>
      </c>
      <c r="I305" s="19">
        <v>269.68197359047781</v>
      </c>
      <c r="J305" s="19">
        <v>343.00086447060266</v>
      </c>
      <c r="K305" s="19">
        <v>83.1698352070635</v>
      </c>
      <c r="L305" s="19">
        <v>142.3956249395834</v>
      </c>
      <c r="M305" s="19">
        <v>470.28721312149708</v>
      </c>
    </row>
    <row r="306" spans="2:13" x14ac:dyDescent="0.2">
      <c r="B306" s="82" t="s">
        <v>308</v>
      </c>
      <c r="C306" s="88">
        <v>1</v>
      </c>
      <c r="D306" s="19">
        <v>280.49607322898152</v>
      </c>
      <c r="E306" s="19">
        <v>242.68815421575491</v>
      </c>
      <c r="F306" s="19">
        <v>37.807919013226609</v>
      </c>
      <c r="G306" s="19">
        <v>0.46639637089496799</v>
      </c>
      <c r="H306" s="19">
        <v>9.230907745859982</v>
      </c>
      <c r="I306" s="19">
        <v>224.49203182585686</v>
      </c>
      <c r="J306" s="19">
        <v>260.88427660565293</v>
      </c>
      <c r="K306" s="19">
        <v>81.587799955309421</v>
      </c>
      <c r="L306" s="19">
        <v>81.860894927505996</v>
      </c>
      <c r="M306" s="19">
        <v>403.51541350400385</v>
      </c>
    </row>
    <row r="307" spans="2:13" x14ac:dyDescent="0.2">
      <c r="B307" s="82" t="s">
        <v>309</v>
      </c>
      <c r="C307" s="88">
        <v>1</v>
      </c>
      <c r="D307" s="19">
        <v>234.36817392164625</v>
      </c>
      <c r="E307" s="19">
        <v>235.88220591341471</v>
      </c>
      <c r="F307" s="19">
        <v>-1.5140319917684621</v>
      </c>
      <c r="G307" s="19">
        <v>-1.8677013832278291E-2</v>
      </c>
      <c r="H307" s="19">
        <v>8.7933474512710976</v>
      </c>
      <c r="I307" s="19">
        <v>218.54860982022569</v>
      </c>
      <c r="J307" s="19">
        <v>253.21580200660372</v>
      </c>
      <c r="K307" s="19">
        <v>81.53945304656996</v>
      </c>
      <c r="L307" s="19">
        <v>75.150248874177095</v>
      </c>
      <c r="M307" s="19">
        <v>396.61416295265235</v>
      </c>
    </row>
    <row r="308" spans="2:13" x14ac:dyDescent="0.2">
      <c r="B308" s="82" t="s">
        <v>310</v>
      </c>
      <c r="C308" s="88">
        <v>1</v>
      </c>
      <c r="D308" s="19">
        <v>240.35825174778387</v>
      </c>
      <c r="E308" s="19">
        <v>236.70090179440146</v>
      </c>
      <c r="F308" s="19">
        <v>3.6573499533824076</v>
      </c>
      <c r="G308" s="19">
        <v>4.5116864135095407E-2</v>
      </c>
      <c r="H308" s="19">
        <v>8.7958475783706955</v>
      </c>
      <c r="I308" s="19">
        <v>219.36237740814016</v>
      </c>
      <c r="J308" s="19">
        <v>254.03942618066276</v>
      </c>
      <c r="K308" s="19">
        <v>81.539722702232311</v>
      </c>
      <c r="L308" s="19">
        <v>75.968413205334713</v>
      </c>
      <c r="M308" s="19">
        <v>397.43339038346824</v>
      </c>
    </row>
    <row r="309" spans="2:13" x14ac:dyDescent="0.2">
      <c r="B309" s="82" t="s">
        <v>311</v>
      </c>
      <c r="C309" s="88">
        <v>1</v>
      </c>
      <c r="D309" s="19">
        <v>212.82588288712984</v>
      </c>
      <c r="E309" s="19">
        <v>246.01679941226067</v>
      </c>
      <c r="F309" s="19">
        <v>-33.190916525130831</v>
      </c>
      <c r="G309" s="19">
        <v>-0.40944128685271786</v>
      </c>
      <c r="H309" s="19">
        <v>9.7618299674346645</v>
      </c>
      <c r="I309" s="19">
        <v>226.77411410685497</v>
      </c>
      <c r="J309" s="19">
        <v>265.2594847176664</v>
      </c>
      <c r="K309" s="19">
        <v>81.649572981419297</v>
      </c>
      <c r="L309" s="19">
        <v>85.067772084027411</v>
      </c>
      <c r="M309" s="19">
        <v>406.96582674049392</v>
      </c>
    </row>
    <row r="310" spans="2:13" x14ac:dyDescent="0.2">
      <c r="B310" s="82" t="s">
        <v>312</v>
      </c>
      <c r="C310" s="88">
        <v>1</v>
      </c>
      <c r="D310" s="19">
        <v>213.59333551683733</v>
      </c>
      <c r="E310" s="19">
        <v>247.46459848352438</v>
      </c>
      <c r="F310" s="19">
        <v>-33.871262966687055</v>
      </c>
      <c r="G310" s="19">
        <v>-0.41783400244180174</v>
      </c>
      <c r="H310" s="19">
        <v>10.047666826525903</v>
      </c>
      <c r="I310" s="19">
        <v>227.6584666986648</v>
      </c>
      <c r="J310" s="19">
        <v>267.27073026838394</v>
      </c>
      <c r="K310" s="19">
        <v>81.684239926633822</v>
      </c>
      <c r="L310" s="19">
        <v>86.447235083111195</v>
      </c>
      <c r="M310" s="19">
        <v>408.48196188393757</v>
      </c>
    </row>
    <row r="311" spans="2:13" x14ac:dyDescent="0.2">
      <c r="B311" s="82" t="s">
        <v>313</v>
      </c>
      <c r="C311" s="88">
        <v>1</v>
      </c>
      <c r="D311" s="19">
        <v>202.78247809055952</v>
      </c>
      <c r="E311" s="19">
        <v>262.67683014338951</v>
      </c>
      <c r="F311" s="19">
        <v>-59.894352052829987</v>
      </c>
      <c r="G311" s="19">
        <v>-0.73885337155882491</v>
      </c>
      <c r="H311" s="19">
        <v>14.395393713184882</v>
      </c>
      <c r="I311" s="19">
        <v>234.30038515363646</v>
      </c>
      <c r="J311" s="19">
        <v>291.05327513314256</v>
      </c>
      <c r="K311" s="19">
        <v>82.332173564728706</v>
      </c>
      <c r="L311" s="19">
        <v>100.38224893256171</v>
      </c>
      <c r="M311" s="19">
        <v>424.97141135421731</v>
      </c>
    </row>
    <row r="312" spans="2:13" x14ac:dyDescent="0.2">
      <c r="B312" s="82" t="s">
        <v>314</v>
      </c>
      <c r="C312" s="88">
        <v>1</v>
      </c>
      <c r="D312" s="19">
        <v>172.89299098579787</v>
      </c>
      <c r="E312" s="19">
        <v>255.58261469419733</v>
      </c>
      <c r="F312" s="19">
        <v>-82.689623708399466</v>
      </c>
      <c r="G312" s="19">
        <v>-1.0200545656791149</v>
      </c>
      <c r="H312" s="19">
        <v>12.125918221971572</v>
      </c>
      <c r="I312" s="19">
        <v>231.67979840228415</v>
      </c>
      <c r="J312" s="19">
        <v>279.48543098611054</v>
      </c>
      <c r="K312" s="19">
        <v>81.965830298124558</v>
      </c>
      <c r="L312" s="19">
        <v>94.010175562931948</v>
      </c>
      <c r="M312" s="19">
        <v>417.15505382546269</v>
      </c>
    </row>
    <row r="313" spans="2:13" x14ac:dyDescent="0.2">
      <c r="B313" s="82" t="s">
        <v>315</v>
      </c>
      <c r="C313" s="88">
        <v>1</v>
      </c>
      <c r="D313" s="19">
        <v>270.36572840572046</v>
      </c>
      <c r="E313" s="19">
        <v>256.9097638549207</v>
      </c>
      <c r="F313" s="19">
        <v>13.455964550799763</v>
      </c>
      <c r="G313" s="19">
        <v>0.16599202487682108</v>
      </c>
      <c r="H313" s="19">
        <v>12.525380446969001</v>
      </c>
      <c r="I313" s="19">
        <v>232.2195208292224</v>
      </c>
      <c r="J313" s="19">
        <v>281.60000688061899</v>
      </c>
      <c r="K313" s="19">
        <v>82.025877618446259</v>
      </c>
      <c r="L313" s="19">
        <v>95.218958424279293</v>
      </c>
      <c r="M313" s="19">
        <v>418.60056928556207</v>
      </c>
    </row>
    <row r="314" spans="2:13" x14ac:dyDescent="0.2">
      <c r="B314" s="82" t="s">
        <v>316</v>
      </c>
      <c r="C314" s="88">
        <v>1</v>
      </c>
      <c r="D314" s="19">
        <v>280.23676981467042</v>
      </c>
      <c r="E314" s="19">
        <v>244.72412165971951</v>
      </c>
      <c r="F314" s="19">
        <v>35.512648154950909</v>
      </c>
      <c r="G314" s="19">
        <v>0.43808203817154406</v>
      </c>
      <c r="H314" s="19">
        <v>9.533707076719228</v>
      </c>
      <c r="I314" s="19">
        <v>225.93111607744365</v>
      </c>
      <c r="J314" s="19">
        <v>263.51712724199541</v>
      </c>
      <c r="K314" s="19">
        <v>81.622613376194323</v>
      </c>
      <c r="L314" s="19">
        <v>83.828237563957288</v>
      </c>
      <c r="M314" s="19">
        <v>405.62000575548177</v>
      </c>
    </row>
    <row r="315" spans="2:13" x14ac:dyDescent="0.2">
      <c r="B315" s="82" t="s">
        <v>317</v>
      </c>
      <c r="C315" s="88">
        <v>1</v>
      </c>
      <c r="D315" s="19">
        <v>350.55099080856598</v>
      </c>
      <c r="E315" s="19">
        <v>364.48586146403795</v>
      </c>
      <c r="F315" s="19">
        <v>-13.934870655471968</v>
      </c>
      <c r="G315" s="19">
        <v>-0.17189978375507148</v>
      </c>
      <c r="H315" s="19">
        <v>33.818561770702615</v>
      </c>
      <c r="I315" s="19">
        <v>297.8221371617318</v>
      </c>
      <c r="J315" s="19">
        <v>431.1495857663441</v>
      </c>
      <c r="K315" s="19">
        <v>87.835383325706729</v>
      </c>
      <c r="L315" s="19">
        <v>191.3432595487514</v>
      </c>
      <c r="M315" s="19">
        <v>537.62846337932456</v>
      </c>
    </row>
    <row r="316" spans="2:13" x14ac:dyDescent="0.2">
      <c r="B316" s="82" t="s">
        <v>318</v>
      </c>
      <c r="C316" s="88">
        <v>1</v>
      </c>
      <c r="D316" s="19">
        <v>351.30307609863956</v>
      </c>
      <c r="E316" s="19">
        <v>343.07932046385685</v>
      </c>
      <c r="F316" s="19">
        <v>8.2237556347827194</v>
      </c>
      <c r="G316" s="19">
        <v>0.10144778880445374</v>
      </c>
      <c r="H316" s="19">
        <v>24.412767372501943</v>
      </c>
      <c r="I316" s="19">
        <v>294.95645809581026</v>
      </c>
      <c r="J316" s="19">
        <v>391.20218283190343</v>
      </c>
      <c r="K316" s="19">
        <v>84.660159783211526</v>
      </c>
      <c r="L316" s="19">
        <v>176.19577321417901</v>
      </c>
      <c r="M316" s="19">
        <v>509.96286771353471</v>
      </c>
    </row>
    <row r="317" spans="2:13" x14ac:dyDescent="0.2">
      <c r="B317" s="82" t="s">
        <v>319</v>
      </c>
      <c r="C317" s="88">
        <v>1</v>
      </c>
      <c r="D317" s="19">
        <v>313.2871856579099</v>
      </c>
      <c r="E317" s="19">
        <v>338.1206086447786</v>
      </c>
      <c r="F317" s="19">
        <v>-24.833422986868698</v>
      </c>
      <c r="G317" s="19">
        <v>-0.30634371476312539</v>
      </c>
      <c r="H317" s="19">
        <v>23.08976819628856</v>
      </c>
      <c r="I317" s="19">
        <v>292.60566476047052</v>
      </c>
      <c r="J317" s="19">
        <v>383.63555252908668</v>
      </c>
      <c r="K317" s="19">
        <v>84.288177338778354</v>
      </c>
      <c r="L317" s="19">
        <v>171.97031951793653</v>
      </c>
      <c r="M317" s="19">
        <v>504.27089777162064</v>
      </c>
    </row>
    <row r="318" spans="2:13" x14ac:dyDescent="0.2">
      <c r="B318" s="82" t="s">
        <v>320</v>
      </c>
      <c r="C318" s="88">
        <v>1</v>
      </c>
      <c r="D318" s="19">
        <v>206.85485160026474</v>
      </c>
      <c r="E318" s="19">
        <v>216.75057531334639</v>
      </c>
      <c r="F318" s="19">
        <v>-9.8957237130816509</v>
      </c>
      <c r="G318" s="19">
        <v>-0.12207309335237272</v>
      </c>
      <c r="H318" s="19">
        <v>12.113765666443866</v>
      </c>
      <c r="I318" s="19">
        <v>192.87171434563535</v>
      </c>
      <c r="J318" s="19">
        <v>240.62943628105742</v>
      </c>
      <c r="K318" s="19">
        <v>81.964033346075183</v>
      </c>
      <c r="L318" s="19">
        <v>55.181678364531479</v>
      </c>
      <c r="M318" s="19">
        <v>378.3194722621613</v>
      </c>
    </row>
    <row r="319" spans="2:13" x14ac:dyDescent="0.2">
      <c r="B319" s="82" t="s">
        <v>321</v>
      </c>
      <c r="C319" s="88">
        <v>1</v>
      </c>
      <c r="D319" s="19">
        <v>142.74466259605006</v>
      </c>
      <c r="E319" s="19">
        <v>237.43341920922509</v>
      </c>
      <c r="F319" s="19">
        <v>-94.68875661317503</v>
      </c>
      <c r="G319" s="19">
        <v>-1.1680751969843159</v>
      </c>
      <c r="H319" s="19">
        <v>8.8099948194996269</v>
      </c>
      <c r="I319" s="19">
        <v>220.06700754056985</v>
      </c>
      <c r="J319" s="19">
        <v>254.79983087788034</v>
      </c>
      <c r="K319" s="19">
        <v>81.54125000547036</v>
      </c>
      <c r="L319" s="19">
        <v>76.697919974032175</v>
      </c>
      <c r="M319" s="19">
        <v>398.16891844441801</v>
      </c>
    </row>
    <row r="320" spans="2:13" x14ac:dyDescent="0.2">
      <c r="B320" s="82" t="s">
        <v>322</v>
      </c>
      <c r="C320" s="88">
        <v>1</v>
      </c>
      <c r="D320" s="19">
        <v>227.90986270015858</v>
      </c>
      <c r="E320" s="19">
        <v>247.56801270807108</v>
      </c>
      <c r="F320" s="19">
        <v>-19.658150007912496</v>
      </c>
      <c r="G320" s="19">
        <v>-0.24250183722071023</v>
      </c>
      <c r="H320" s="19">
        <v>10.069243576147588</v>
      </c>
      <c r="I320" s="19">
        <v>227.71934846728175</v>
      </c>
      <c r="J320" s="19">
        <v>267.41667694886041</v>
      </c>
      <c r="K320" s="19">
        <v>81.686896806836771</v>
      </c>
      <c r="L320" s="19">
        <v>86.545412020201525</v>
      </c>
      <c r="M320" s="19">
        <v>408.59061339594064</v>
      </c>
    </row>
    <row r="321" spans="2:13" x14ac:dyDescent="0.2">
      <c r="B321" s="82" t="s">
        <v>323</v>
      </c>
      <c r="C321" s="88">
        <v>1</v>
      </c>
      <c r="D321" s="19">
        <v>223.9126389906113</v>
      </c>
      <c r="E321" s="19">
        <v>238.02805095512485</v>
      </c>
      <c r="F321" s="19">
        <v>-14.115411964513555</v>
      </c>
      <c r="G321" s="19">
        <v>-0.17412693122923334</v>
      </c>
      <c r="H321" s="19">
        <v>8.8297143953201438</v>
      </c>
      <c r="I321" s="19">
        <v>220.62276772313197</v>
      </c>
      <c r="J321" s="19">
        <v>255.43333418711774</v>
      </c>
      <c r="K321" s="19">
        <v>81.543382932264549</v>
      </c>
      <c r="L321" s="19">
        <v>77.288347258348722</v>
      </c>
      <c r="M321" s="19">
        <v>398.76775465190099</v>
      </c>
    </row>
    <row r="322" spans="2:13" x14ac:dyDescent="0.2">
      <c r="B322" s="82" t="s">
        <v>324</v>
      </c>
      <c r="C322" s="88">
        <v>1</v>
      </c>
      <c r="D322" s="19">
        <v>220.86505026355866</v>
      </c>
      <c r="E322" s="19">
        <v>247.56801270807108</v>
      </c>
      <c r="F322" s="19">
        <v>-26.702962444512423</v>
      </c>
      <c r="G322" s="19">
        <v>-0.32940624877841834</v>
      </c>
      <c r="H322" s="19">
        <v>10.069243576147588</v>
      </c>
      <c r="I322" s="19">
        <v>227.71934846728175</v>
      </c>
      <c r="J322" s="19">
        <v>267.41667694886041</v>
      </c>
      <c r="K322" s="19">
        <v>81.686896806836771</v>
      </c>
      <c r="L322" s="19">
        <v>86.545412020201525</v>
      </c>
      <c r="M322" s="19">
        <v>408.59061339594064</v>
      </c>
    </row>
    <row r="323" spans="2:13" x14ac:dyDescent="0.2">
      <c r="B323" s="82" t="s">
        <v>325</v>
      </c>
      <c r="C323" s="88">
        <v>1</v>
      </c>
      <c r="D323" s="19">
        <v>229.21950133471654</v>
      </c>
      <c r="E323" s="19">
        <v>236.39927699995317</v>
      </c>
      <c r="F323" s="19">
        <v>-7.1797756652366331</v>
      </c>
      <c r="G323" s="19">
        <v>-8.8569310385342784E-2</v>
      </c>
      <c r="H323" s="19">
        <v>8.7932898878935735</v>
      </c>
      <c r="I323" s="19">
        <v>219.06579437667321</v>
      </c>
      <c r="J323" s="19">
        <v>253.73275962323314</v>
      </c>
      <c r="K323" s="19">
        <v>81.539446838861622</v>
      </c>
      <c r="L323" s="19">
        <v>75.667332197455863</v>
      </c>
      <c r="M323" s="19">
        <v>397.13122180245045</v>
      </c>
    </row>
    <row r="324" spans="2:13" x14ac:dyDescent="0.2">
      <c r="B324" s="82" t="s">
        <v>326</v>
      </c>
      <c r="C324" s="88">
        <v>1</v>
      </c>
      <c r="D324" s="19">
        <v>224.88853710671569</v>
      </c>
      <c r="E324" s="19">
        <v>237.43341920922509</v>
      </c>
      <c r="F324" s="19">
        <v>-12.544882102509405</v>
      </c>
      <c r="G324" s="19">
        <v>-0.15475296283481685</v>
      </c>
      <c r="H324" s="19">
        <v>8.8099948194996269</v>
      </c>
      <c r="I324" s="19">
        <v>220.06700754056985</v>
      </c>
      <c r="J324" s="19">
        <v>254.79983087788034</v>
      </c>
      <c r="K324" s="19">
        <v>81.54125000547036</v>
      </c>
      <c r="L324" s="19">
        <v>76.697919974032175</v>
      </c>
      <c r="M324" s="19">
        <v>398.16891844441801</v>
      </c>
    </row>
    <row r="325" spans="2:13" x14ac:dyDescent="0.2">
      <c r="B325" s="82" t="s">
        <v>327</v>
      </c>
      <c r="C325" s="88">
        <v>1</v>
      </c>
      <c r="D325" s="19">
        <v>241.56974188162042</v>
      </c>
      <c r="E325" s="19">
        <v>237.43341920922509</v>
      </c>
      <c r="F325" s="19">
        <v>4.1363226723953233</v>
      </c>
      <c r="G325" s="19">
        <v>5.1025444764120999E-2</v>
      </c>
      <c r="H325" s="19">
        <v>8.8099948194996269</v>
      </c>
      <c r="I325" s="19">
        <v>220.06700754056985</v>
      </c>
      <c r="J325" s="19">
        <v>254.79983087788034</v>
      </c>
      <c r="K325" s="19">
        <v>81.54125000547036</v>
      </c>
      <c r="L325" s="19">
        <v>76.697919974032175</v>
      </c>
      <c r="M325" s="19">
        <v>398.16891844441801</v>
      </c>
    </row>
    <row r="326" spans="2:13" x14ac:dyDescent="0.2">
      <c r="B326" s="82" t="s">
        <v>328</v>
      </c>
      <c r="C326" s="88">
        <v>1</v>
      </c>
      <c r="D326" s="19">
        <v>230.10048123327263</v>
      </c>
      <c r="E326" s="19">
        <v>237.43341920922509</v>
      </c>
      <c r="F326" s="19">
        <v>-7.3329379759524613</v>
      </c>
      <c r="G326" s="19">
        <v>-9.0458712069967626E-2</v>
      </c>
      <c r="H326" s="19">
        <v>8.8099948194996269</v>
      </c>
      <c r="I326" s="19">
        <v>220.06700754056985</v>
      </c>
      <c r="J326" s="19">
        <v>254.79983087788034</v>
      </c>
      <c r="K326" s="19">
        <v>81.54125000547036</v>
      </c>
      <c r="L326" s="19">
        <v>76.697919974032175</v>
      </c>
      <c r="M326" s="19">
        <v>398.16891844441801</v>
      </c>
    </row>
    <row r="327" spans="2:13" x14ac:dyDescent="0.2">
      <c r="B327" s="82" t="s">
        <v>329</v>
      </c>
      <c r="C327" s="88">
        <v>1</v>
      </c>
      <c r="D327" s="19">
        <v>308.24658556892086</v>
      </c>
      <c r="E327" s="19">
        <v>252.50604166776193</v>
      </c>
      <c r="F327" s="19">
        <v>55.740543901158929</v>
      </c>
      <c r="G327" s="19">
        <v>0.68761222690191937</v>
      </c>
      <c r="H327" s="19">
        <v>11.25658929975347</v>
      </c>
      <c r="I327" s="19">
        <v>230.31686133682487</v>
      </c>
      <c r="J327" s="19">
        <v>274.69522199869903</v>
      </c>
      <c r="K327" s="19">
        <v>81.841739023546751</v>
      </c>
      <c r="L327" s="19">
        <v>91.178213368053065</v>
      </c>
      <c r="M327" s="19">
        <v>413.83386996747083</v>
      </c>
    </row>
    <row r="328" spans="2:13" x14ac:dyDescent="0.2">
      <c r="B328" s="82" t="s">
        <v>330</v>
      </c>
      <c r="C328" s="88">
        <v>1</v>
      </c>
      <c r="D328" s="19">
        <v>326.65294605776489</v>
      </c>
      <c r="E328" s="19">
        <v>252.50604166776193</v>
      </c>
      <c r="F328" s="19">
        <v>74.146904390002959</v>
      </c>
      <c r="G328" s="19">
        <v>0.91467205874239044</v>
      </c>
      <c r="H328" s="19">
        <v>11.25658929975347</v>
      </c>
      <c r="I328" s="19">
        <v>230.31686133682487</v>
      </c>
      <c r="J328" s="19">
        <v>274.69522199869903</v>
      </c>
      <c r="K328" s="19">
        <v>81.841739023546751</v>
      </c>
      <c r="L328" s="19">
        <v>91.178213368053065</v>
      </c>
      <c r="M328" s="19">
        <v>413.83386996747083</v>
      </c>
    </row>
    <row r="329" spans="2:13" x14ac:dyDescent="0.2">
      <c r="B329" s="82" t="s">
        <v>331</v>
      </c>
      <c r="C329" s="88">
        <v>1</v>
      </c>
      <c r="D329" s="19">
        <v>120.51899294525484</v>
      </c>
      <c r="E329" s="19">
        <v>237.43341920922509</v>
      </c>
      <c r="F329" s="19">
        <v>-116.91442626397026</v>
      </c>
      <c r="G329" s="19">
        <v>-1.442249812683607</v>
      </c>
      <c r="H329" s="19">
        <v>8.8099948194996269</v>
      </c>
      <c r="I329" s="19">
        <v>220.06700754056985</v>
      </c>
      <c r="J329" s="19">
        <v>254.79983087788034</v>
      </c>
      <c r="K329" s="19">
        <v>81.54125000547036</v>
      </c>
      <c r="L329" s="19">
        <v>76.697919974032175</v>
      </c>
      <c r="M329" s="19">
        <v>398.16891844441801</v>
      </c>
    </row>
    <row r="330" spans="2:13" x14ac:dyDescent="0.2">
      <c r="B330" s="82" t="s">
        <v>332</v>
      </c>
      <c r="C330" s="88">
        <v>1</v>
      </c>
      <c r="D330" s="19">
        <v>199.31599103370235</v>
      </c>
      <c r="E330" s="19">
        <v>238.62268270102459</v>
      </c>
      <c r="F330" s="19">
        <v>-39.306691667322241</v>
      </c>
      <c r="G330" s="19">
        <v>-0.48488514639256358</v>
      </c>
      <c r="H330" s="19">
        <v>8.8567617453507435</v>
      </c>
      <c r="I330" s="19">
        <v>221.16408327250704</v>
      </c>
      <c r="J330" s="19">
        <v>256.0812821295421</v>
      </c>
      <c r="K330" s="19">
        <v>81.546316117583871</v>
      </c>
      <c r="L330" s="19">
        <v>77.877197059446047</v>
      </c>
      <c r="M330" s="19">
        <v>399.3681683426031</v>
      </c>
    </row>
    <row r="331" spans="2:13" x14ac:dyDescent="0.2">
      <c r="B331" s="82" t="s">
        <v>333</v>
      </c>
      <c r="C331" s="88">
        <v>1</v>
      </c>
      <c r="D331" s="19">
        <v>265.2078074172141</v>
      </c>
      <c r="E331" s="19">
        <v>247.56801270807108</v>
      </c>
      <c r="F331" s="19">
        <v>17.639794709143018</v>
      </c>
      <c r="G331" s="19">
        <v>0.21760351932616034</v>
      </c>
      <c r="H331" s="19">
        <v>10.069243576147588</v>
      </c>
      <c r="I331" s="19">
        <v>227.71934846728175</v>
      </c>
      <c r="J331" s="19">
        <v>267.41667694886041</v>
      </c>
      <c r="K331" s="19">
        <v>81.686896806836771</v>
      </c>
      <c r="L331" s="19">
        <v>86.545412020201525</v>
      </c>
      <c r="M331" s="19">
        <v>408.59061339594064</v>
      </c>
    </row>
    <row r="332" spans="2:13" x14ac:dyDescent="0.2">
      <c r="B332" s="82" t="s">
        <v>334</v>
      </c>
      <c r="C332" s="88">
        <v>1</v>
      </c>
      <c r="D332" s="19">
        <v>292.62008799438132</v>
      </c>
      <c r="E332" s="19">
        <v>247.56801270807108</v>
      </c>
      <c r="F332" s="19">
        <v>45.052075286310242</v>
      </c>
      <c r="G332" s="19">
        <v>0.55575987685202022</v>
      </c>
      <c r="H332" s="19">
        <v>10.069243576147588</v>
      </c>
      <c r="I332" s="19">
        <v>227.71934846728175</v>
      </c>
      <c r="J332" s="19">
        <v>267.41667694886041</v>
      </c>
      <c r="K332" s="19">
        <v>81.686896806836771</v>
      </c>
      <c r="L332" s="19">
        <v>86.545412020201525</v>
      </c>
      <c r="M332" s="19">
        <v>408.59061339594064</v>
      </c>
    </row>
    <row r="333" spans="2:13" x14ac:dyDescent="0.2">
      <c r="B333" s="82" t="s">
        <v>335</v>
      </c>
      <c r="C333" s="88">
        <v>1</v>
      </c>
      <c r="D333" s="19">
        <v>296.42927521325447</v>
      </c>
      <c r="E333" s="19">
        <v>247.56801270807108</v>
      </c>
      <c r="F333" s="19">
        <v>48.86126250518339</v>
      </c>
      <c r="G333" s="19">
        <v>0.60274979698807463</v>
      </c>
      <c r="H333" s="19">
        <v>10.069243576147588</v>
      </c>
      <c r="I333" s="19">
        <v>227.71934846728175</v>
      </c>
      <c r="J333" s="19">
        <v>267.41667694886041</v>
      </c>
      <c r="K333" s="19">
        <v>81.686896806836771</v>
      </c>
      <c r="L333" s="19">
        <v>86.545412020201525</v>
      </c>
      <c r="M333" s="19">
        <v>408.59061339594064</v>
      </c>
    </row>
    <row r="334" spans="2:13" x14ac:dyDescent="0.2">
      <c r="B334" s="82" t="s">
        <v>336</v>
      </c>
      <c r="C334" s="88">
        <v>1</v>
      </c>
      <c r="D334" s="19">
        <v>349.29649762786892</v>
      </c>
      <c r="E334" s="19">
        <v>346.50729941518256</v>
      </c>
      <c r="F334" s="19">
        <v>2.7891982126863581</v>
      </c>
      <c r="G334" s="19">
        <v>3.4407392896936631E-2</v>
      </c>
      <c r="H334" s="19">
        <v>33.102978834380174</v>
      </c>
      <c r="I334" s="19">
        <v>281.25414437084407</v>
      </c>
      <c r="J334" s="19">
        <v>411.76045445952104</v>
      </c>
      <c r="K334" s="19">
        <v>87.562358644821984</v>
      </c>
      <c r="L334" s="19">
        <v>173.90288839570147</v>
      </c>
      <c r="M334" s="19">
        <v>519.11171043466368</v>
      </c>
    </row>
    <row r="335" spans="2:13" x14ac:dyDescent="0.2">
      <c r="B335" s="82" t="s">
        <v>337</v>
      </c>
      <c r="C335" s="88">
        <v>1</v>
      </c>
      <c r="D335" s="19">
        <v>284.12361474754738</v>
      </c>
      <c r="E335" s="19">
        <v>301.22241518694136</v>
      </c>
      <c r="F335" s="19">
        <v>-17.098800439393983</v>
      </c>
      <c r="G335" s="19">
        <v>-0.21092984432178749</v>
      </c>
      <c r="H335" s="19">
        <v>18.723195563492812</v>
      </c>
      <c r="I335" s="19">
        <v>264.31493356292566</v>
      </c>
      <c r="J335" s="19">
        <v>338.12989681095706</v>
      </c>
      <c r="K335" s="19">
        <v>83.198061851486699</v>
      </c>
      <c r="L335" s="19">
        <v>137.2209802542904</v>
      </c>
      <c r="M335" s="19">
        <v>465.22385011959233</v>
      </c>
    </row>
    <row r="336" spans="2:13" x14ac:dyDescent="0.2">
      <c r="B336" s="82" t="s">
        <v>338</v>
      </c>
      <c r="C336" s="88">
        <v>1</v>
      </c>
      <c r="D336" s="19">
        <v>302.02682443031557</v>
      </c>
      <c r="E336" s="19">
        <v>301.22241518694136</v>
      </c>
      <c r="F336" s="19">
        <v>0.80440924337420938</v>
      </c>
      <c r="G336" s="19">
        <v>9.9231473621398929E-3</v>
      </c>
      <c r="H336" s="19">
        <v>18.723195563492812</v>
      </c>
      <c r="I336" s="19">
        <v>264.31493356292566</v>
      </c>
      <c r="J336" s="19">
        <v>338.12989681095706</v>
      </c>
      <c r="K336" s="19">
        <v>83.198061851486699</v>
      </c>
      <c r="L336" s="19">
        <v>137.2209802542904</v>
      </c>
      <c r="M336" s="19">
        <v>465.22385011959233</v>
      </c>
    </row>
    <row r="337" spans="2:13" x14ac:dyDescent="0.2">
      <c r="B337" s="82" t="s">
        <v>339</v>
      </c>
      <c r="C337" s="88">
        <v>1</v>
      </c>
      <c r="D337" s="19">
        <v>262.65703595214245</v>
      </c>
      <c r="E337" s="19">
        <v>301.22241518694136</v>
      </c>
      <c r="F337" s="19">
        <v>-38.565379234798911</v>
      </c>
      <c r="G337" s="19">
        <v>-0.47574035775430906</v>
      </c>
      <c r="H337" s="19">
        <v>18.723195563492812</v>
      </c>
      <c r="I337" s="19">
        <v>264.31493356292566</v>
      </c>
      <c r="J337" s="19">
        <v>338.12989681095706</v>
      </c>
      <c r="K337" s="19">
        <v>83.198061851486699</v>
      </c>
      <c r="L337" s="19">
        <v>137.2209802542904</v>
      </c>
      <c r="M337" s="19">
        <v>465.22385011959233</v>
      </c>
    </row>
    <row r="338" spans="2:13" x14ac:dyDescent="0.2">
      <c r="B338" s="82" t="s">
        <v>340</v>
      </c>
      <c r="C338" s="88">
        <v>1</v>
      </c>
      <c r="D338" s="19">
        <v>377.139476472588</v>
      </c>
      <c r="E338" s="19">
        <v>249.55011855186689</v>
      </c>
      <c r="F338" s="19">
        <v>127.58935792072111</v>
      </c>
      <c r="G338" s="19">
        <v>1.5739351715767704</v>
      </c>
      <c r="H338" s="19">
        <v>10.510569560116219</v>
      </c>
      <c r="I338" s="19">
        <v>228.83150502339922</v>
      </c>
      <c r="J338" s="19">
        <v>270.26873208033453</v>
      </c>
      <c r="K338" s="19">
        <v>81.742470700444656</v>
      </c>
      <c r="L338" s="19">
        <v>88.417969659463949</v>
      </c>
      <c r="M338" s="19">
        <v>410.68226744426983</v>
      </c>
    </row>
    <row r="339" spans="2:13" ht="16" thickBot="1" x14ac:dyDescent="0.25">
      <c r="B339" s="86" t="s">
        <v>341</v>
      </c>
      <c r="C339" s="89">
        <v>1</v>
      </c>
      <c r="D339" s="20">
        <v>327.86669151320319</v>
      </c>
      <c r="E339" s="20">
        <v>260.70161853779621</v>
      </c>
      <c r="F339" s="20">
        <v>67.165072975406986</v>
      </c>
      <c r="G339" s="20">
        <v>0.8285445775438387</v>
      </c>
      <c r="H339" s="20">
        <v>13.733274765104746</v>
      </c>
      <c r="I339" s="20">
        <v>233.63035368282897</v>
      </c>
      <c r="J339" s="20">
        <v>287.77288339276345</v>
      </c>
      <c r="K339" s="20">
        <v>82.21898977431475</v>
      </c>
      <c r="L339" s="20">
        <v>98.630147140177058</v>
      </c>
      <c r="M339" s="20">
        <v>422.77308993541533</v>
      </c>
    </row>
    <row r="358" spans="6:6" x14ac:dyDescent="0.2">
      <c r="F358" t="s">
        <v>79</v>
      </c>
    </row>
    <row r="377" spans="6:6" x14ac:dyDescent="0.2">
      <c r="F377" t="s">
        <v>79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3009" r:id="rId3" name="DD326442">
              <controlPr defaultSize="0" autoFill="0" autoPict="0" macro="[0]!GoToResultsNew1114202311182333">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Dictionary</vt:lpstr>
      <vt:lpstr>RM Data</vt:lpstr>
      <vt:lpstr>NE Data</vt:lpstr>
      <vt:lpstr>Question-1</vt:lpstr>
      <vt:lpstr>Question-2</vt:lpstr>
      <vt:lpstr>Question-3</vt:lpstr>
      <vt:lpstr>Question-4</vt:lpstr>
      <vt:lpstr>Question-5</vt:lpstr>
      <vt:lpstr>Q3-Model 4</vt:lpstr>
      <vt:lpstr>XLSTAT_20231114_111801_1_HID</vt:lpstr>
      <vt:lpstr>Q3-Model 3</vt:lpstr>
      <vt:lpstr>XLSTAT_20231114_111549_1_HID</vt:lpstr>
      <vt:lpstr>Q3-Model 2</vt:lpstr>
      <vt:lpstr>XLSTAT_20231114_111117_1_HID</vt:lpstr>
      <vt:lpstr>Q3-Model 1</vt:lpstr>
      <vt:lpstr>XLSTAT_20231114_110833_1_HID</vt:lpstr>
      <vt:lpstr>Combined-Linear regression</vt:lpstr>
      <vt:lpstr>XLSTAT_20231112_154752_1_HID</vt:lpstr>
      <vt:lpstr>XLSTAT_20231112_154445_1_HID</vt:lpstr>
      <vt:lpstr>RM-Linear Regression</vt:lpstr>
      <vt:lpstr>NE-Linear regression</vt:lpstr>
      <vt:lpstr>XLSTAT_20231112_152544_1_HID</vt:lpstr>
      <vt:lpstr>XLSTAT_20231112_152509_1_HID</vt:lpstr>
      <vt:lpstr>XLSTAT_20231112_152431_1_HID</vt:lpstr>
      <vt:lpstr>XLSTAT_20231112_152210_1_HID</vt:lpstr>
      <vt:lpstr>XLSTAT_20231112_151910_1_HID</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Jahnavi Angati</cp:lastModifiedBy>
  <dcterms:created xsi:type="dcterms:W3CDTF">2019-11-18T20:30:20Z</dcterms:created>
  <dcterms:modified xsi:type="dcterms:W3CDTF">2023-11-14T18:37:56Z</dcterms:modified>
</cp:coreProperties>
</file>