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ahnaviangati/Downloads/"/>
    </mc:Choice>
  </mc:AlternateContent>
  <xr:revisionPtr revIDLastSave="0" documentId="13_ncr:1_{CECFFD61-ABE2-5246-8A86-01C9F985C411}" xr6:coauthVersionLast="47" xr6:coauthVersionMax="47" xr10:uidLastSave="{00000000-0000-0000-0000-000000000000}"/>
  <bookViews>
    <workbookView xWindow="5320" yWindow="3080" windowWidth="23040" windowHeight="15660" tabRatio="798" firstSheet="4" activeTab="8" xr2:uid="{00000000-000D-0000-FFFF-FFFF00000000}"/>
  </bookViews>
  <sheets>
    <sheet name="Actuals vs. Static Budget" sheetId="4" r:id="rId1"/>
    <sheet name="Actuals vs. Flexible Budget" sheetId="5" r:id="rId2"/>
    <sheet name="Direct Material Variances" sheetId="6" r:id="rId3"/>
    <sheet name="Direct Labor Variances" sheetId="7" r:id="rId4"/>
    <sheet name="DM Purchase Price Variance" sheetId="8" r:id="rId5"/>
    <sheet name="VMOH Variances" sheetId="9" r:id="rId6"/>
    <sheet name="Flexible Budget &amp; Sales Volume " sheetId="1" r:id="rId7"/>
    <sheet name="Sales Mix &amp; Quantity Variance" sheetId="2" r:id="rId8"/>
    <sheet name="Market Share vs Size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3" l="1"/>
  <c r="D21" i="3"/>
  <c r="F24" i="3"/>
  <c r="B24" i="3"/>
  <c r="C21" i="1"/>
  <c r="B19" i="1"/>
  <c r="F12" i="7"/>
  <c r="D15" i="6"/>
  <c r="F12" i="9" l="1"/>
  <c r="D12" i="9"/>
  <c r="B12" i="9"/>
  <c r="H15" i="8"/>
  <c r="F15" i="8"/>
  <c r="D15" i="8"/>
  <c r="C17" i="8" s="1"/>
  <c r="B15" i="8"/>
  <c r="F14" i="7"/>
  <c r="D14" i="7"/>
  <c r="B14" i="7"/>
  <c r="F15" i="6"/>
  <c r="J16" i="5"/>
  <c r="B16" i="5"/>
  <c r="F16" i="4"/>
  <c r="B16" i="4"/>
  <c r="E18" i="6" l="1"/>
  <c r="C17" i="6"/>
  <c r="D19" i="6" s="1"/>
  <c r="G18" i="8"/>
  <c r="C16" i="7"/>
  <c r="E17" i="7"/>
  <c r="C14" i="9"/>
  <c r="E15" i="9"/>
  <c r="F19" i="1"/>
  <c r="D19" i="1"/>
  <c r="D24" i="3"/>
  <c r="E12" i="3"/>
  <c r="F11" i="3" s="1"/>
  <c r="D11" i="3"/>
  <c r="G11" i="3" s="1"/>
  <c r="D10" i="3"/>
  <c r="G10" i="3" s="1"/>
  <c r="E7" i="3"/>
  <c r="F5" i="3" s="1"/>
  <c r="D6" i="3"/>
  <c r="G6" i="3" s="1"/>
  <c r="D5" i="3"/>
  <c r="G5" i="3" s="1"/>
  <c r="E12" i="2"/>
  <c r="F11" i="2" s="1"/>
  <c r="D11" i="2"/>
  <c r="G11" i="2" s="1"/>
  <c r="D10" i="2"/>
  <c r="G10" i="2" s="1"/>
  <c r="E7" i="2"/>
  <c r="F5" i="2" s="1"/>
  <c r="D6" i="2"/>
  <c r="G6" i="2" s="1"/>
  <c r="D5" i="2"/>
  <c r="G5" i="2" s="1"/>
  <c r="E12" i="1"/>
  <c r="F10" i="1" s="1"/>
  <c r="D11" i="1"/>
  <c r="G11" i="1" s="1"/>
  <c r="D10" i="1"/>
  <c r="G10" i="1" s="1"/>
  <c r="E7" i="1"/>
  <c r="F6" i="1" s="1"/>
  <c r="D6" i="1"/>
  <c r="G6" i="1" s="1"/>
  <c r="D5" i="1"/>
  <c r="G5" i="1" s="1"/>
  <c r="E21" i="1" l="1"/>
  <c r="D18" i="7"/>
  <c r="F10" i="3"/>
  <c r="F12" i="3" s="1"/>
  <c r="G12" i="1"/>
  <c r="G7" i="1"/>
  <c r="F5" i="1"/>
  <c r="F7" i="1" s="1"/>
  <c r="G12" i="2"/>
  <c r="F10" i="2"/>
  <c r="F12" i="2" s="1"/>
  <c r="D24" i="1"/>
  <c r="D16" i="9"/>
  <c r="F11" i="1"/>
  <c r="F12" i="1" s="1"/>
  <c r="G12" i="3"/>
  <c r="E27" i="3"/>
  <c r="C27" i="3"/>
  <c r="F17" i="2"/>
  <c r="B18" i="2"/>
  <c r="G7" i="3"/>
  <c r="F6" i="3"/>
  <c r="F7" i="3" s="1"/>
  <c r="G7" i="2"/>
  <c r="F6" i="2"/>
  <c r="F7" i="2" s="1"/>
  <c r="B17" i="2" l="1"/>
  <c r="F18" i="2"/>
  <c r="B19" i="2"/>
  <c r="D19" i="2"/>
  <c r="F19" i="2"/>
  <c r="D25" i="2" l="1"/>
  <c r="E22" i="2"/>
  <c r="C22" i="2"/>
</calcChain>
</file>

<file path=xl/sharedStrings.xml><?xml version="1.0" encoding="utf-8"?>
<sst xmlns="http://schemas.openxmlformats.org/spreadsheetml/2006/main" count="326" uniqueCount="151">
  <si>
    <t>Wholesalers</t>
  </si>
  <si>
    <t>Retail</t>
  </si>
  <si>
    <t>Total</t>
  </si>
  <si>
    <t>Selling</t>
  </si>
  <si>
    <t>Price</t>
  </si>
  <si>
    <t>Per Unit</t>
  </si>
  <si>
    <t>Variable</t>
  </si>
  <si>
    <t xml:space="preserve">Cost </t>
  </si>
  <si>
    <t>Contribution</t>
  </si>
  <si>
    <t>Margin</t>
  </si>
  <si>
    <t>Sales</t>
  </si>
  <si>
    <t xml:space="preserve">Volume </t>
  </si>
  <si>
    <t>in Units</t>
  </si>
  <si>
    <t>Mix</t>
  </si>
  <si>
    <t xml:space="preserve">Contribution </t>
  </si>
  <si>
    <t xml:space="preserve"> </t>
  </si>
  <si>
    <t>Actual</t>
  </si>
  <si>
    <t>Results</t>
  </si>
  <si>
    <t>Wholesale</t>
  </si>
  <si>
    <t>Flexible</t>
  </si>
  <si>
    <t>Budget</t>
  </si>
  <si>
    <t xml:space="preserve">                     Flexible Budget Variance</t>
  </si>
  <si>
    <t xml:space="preserve">Static </t>
  </si>
  <si>
    <t>Sales Volume Variance</t>
  </si>
  <si>
    <t>Static</t>
  </si>
  <si>
    <t xml:space="preserve">                        Sales Mix Variance </t>
  </si>
  <si>
    <t>Fav</t>
  </si>
  <si>
    <t xml:space="preserve">                            Sales Quantity Variance </t>
  </si>
  <si>
    <t xml:space="preserve">                             Sales Volume Variance </t>
  </si>
  <si>
    <t>Additional Information</t>
  </si>
  <si>
    <t>Actual Industry Market Size</t>
  </si>
  <si>
    <t>Units</t>
  </si>
  <si>
    <t>No Name II</t>
  </si>
  <si>
    <t>No Name I</t>
  </si>
  <si>
    <t xml:space="preserve">Total </t>
  </si>
  <si>
    <t xml:space="preserve">             Market Share Variance </t>
  </si>
  <si>
    <t>(same as prior worksheet)</t>
  </si>
  <si>
    <t>same as prior worksheet</t>
  </si>
  <si>
    <t>Calculate Market Share %</t>
  </si>
  <si>
    <t>Sales (Budget SP = $120)</t>
  </si>
  <si>
    <t>Variable Costs</t>
  </si>
  <si>
    <t xml:space="preserve">   Direct Material (std = $60)</t>
  </si>
  <si>
    <t xml:space="preserve">   Direct Labor (std = $16)</t>
  </si>
  <si>
    <t xml:space="preserve">   MOH (std = $12)</t>
  </si>
  <si>
    <t>Fixed MOH Costs</t>
  </si>
  <si>
    <t>Operating Income</t>
  </si>
  <si>
    <t>Actuals</t>
  </si>
  <si>
    <t>Static Budget</t>
  </si>
  <si>
    <t>Variances</t>
  </si>
  <si>
    <t>Static Budget Variance</t>
  </si>
  <si>
    <t xml:space="preserve">Flexible </t>
  </si>
  <si>
    <t xml:space="preserve">Sales </t>
  </si>
  <si>
    <t>Volume</t>
  </si>
  <si>
    <t>Quantity</t>
  </si>
  <si>
    <t>DM Price Variance</t>
  </si>
  <si>
    <t>Quantity (Hours)</t>
  </si>
  <si>
    <t>Rate</t>
  </si>
  <si>
    <t>Purchased Quantity</t>
  </si>
  <si>
    <t>Usage Quantity</t>
  </si>
  <si>
    <t xml:space="preserve">Purchased </t>
  </si>
  <si>
    <t>Consumed</t>
  </si>
  <si>
    <t>DM Purchase Price Variance</t>
  </si>
  <si>
    <t>VMOH Efficiency (Quantity) Variance</t>
  </si>
  <si>
    <t>DM Flexible Budget Variance</t>
  </si>
  <si>
    <t>DL Efficiency (Quantity) Variance</t>
  </si>
  <si>
    <t xml:space="preserve">DL Flexible Budget Variance </t>
  </si>
  <si>
    <t>VMOH Flexible Budget Variance</t>
  </si>
  <si>
    <t>DM Efficiency (Quantity) Variance</t>
  </si>
  <si>
    <t>Total Sales Volume Variance</t>
  </si>
  <si>
    <t xml:space="preserve">Total Flexible Budget Variance </t>
  </si>
  <si>
    <t>Actual Direct Materials (inputs) quantity = 22,200 square yards</t>
  </si>
  <si>
    <t>Actual price =$28 per square yard</t>
  </si>
  <si>
    <t xml:space="preserve">          ($621,600 from actual column on last page / 22,200 actual square yards used given above = $28)</t>
  </si>
  <si>
    <t>Actual jackets (output) = 10,000 units</t>
  </si>
  <si>
    <t>Standard Direct Materials (input) quantity allowed = 2 square yards per jacket</t>
  </si>
  <si>
    <t>Standard price = $30 per square yard</t>
  </si>
  <si>
    <t>($600,000 from flexible budget column on last page / 10,000 jackets in that budget / standard of 2 square yards per jacket = $30)</t>
  </si>
  <si>
    <r>
      <t xml:space="preserve">($720,000 from static budget column on last page / 12,000 jackets in that budget / standard of 2 square yards per jacket = $30)     </t>
    </r>
    <r>
      <rPr>
        <b/>
        <i/>
        <u/>
        <sz val="11"/>
        <color theme="1"/>
        <rFont val="Calibri"/>
        <family val="2"/>
        <scheme val="minor"/>
      </rPr>
      <t>OR</t>
    </r>
  </si>
  <si>
    <t>Actual input (hours) quantity = 9,000 hours</t>
  </si>
  <si>
    <t>Actual price =$22 per hour</t>
  </si>
  <si>
    <t>($198,000 from actual column two pages ago / 9,000 actual hours worked given above = $22)</t>
  </si>
  <si>
    <t>Actual output (jackets) = 10,000 units</t>
  </si>
  <si>
    <t>Standard Direct Labor (input) quantity allowed = 0.8 hours per unit (jacket)</t>
  </si>
  <si>
    <t>Standard price = $20 per hour</t>
  </si>
  <si>
    <t>($160,000 from flexible budget column two pages ago / 10,000 jackets in that budget / standard of 0.8 hours per jacket = $20)</t>
  </si>
  <si>
    <r>
      <t xml:space="preserve">($192,000 from static budget column two pages ago / 12,000 jackets in that budget / standard of 0.8 hours per jacket = $20)           </t>
    </r>
    <r>
      <rPr>
        <b/>
        <i/>
        <u/>
        <sz val="11"/>
        <color theme="1"/>
        <rFont val="Calibri"/>
        <family val="2"/>
        <scheme val="minor"/>
      </rPr>
      <t>OR</t>
    </r>
  </si>
  <si>
    <t>DL Price/Rate Variance</t>
  </si>
  <si>
    <t>Price/Rate</t>
  </si>
  <si>
    <t>ABC Bakery Inc. makes cakes.</t>
  </si>
  <si>
    <t>Actual DM (inputs) quantity bought = 12,500 pounds</t>
  </si>
  <si>
    <t>Actual DM (inputs) quantity used = 10,250 pounds</t>
  </si>
  <si>
    <t>Actual price =$1.42 per pound of direct material</t>
  </si>
  <si>
    <t>Actual output (cakes) = 2,000 units</t>
  </si>
  <si>
    <t>Standard inputs (DM) quantity allowed = 5.00 pounds of direct materials per cake</t>
  </si>
  <si>
    <t>Standard price = $1.40 per pound of direct material</t>
  </si>
  <si>
    <t>"As If"</t>
  </si>
  <si>
    <t>Actual output (jackets) quantity = 10,000</t>
  </si>
  <si>
    <t>Actual machine hours used per jacket = 0.45 (from fact sheet)</t>
  </si>
  <si>
    <t>Standard machine hours used per jacket = 0.40 (from fact sheet)</t>
  </si>
  <si>
    <t>Actual Variable Manufacturing Overhead (VMOH) costs = $130,500</t>
  </si>
  <si>
    <t>Flexible budget VMOH costs = $120,000 ($12 per jacket from fact sheet x 10,000 jackets)</t>
  </si>
  <si>
    <t>Quantity (Machine Hours)</t>
  </si>
  <si>
    <t>VMOH Rate Variance</t>
  </si>
  <si>
    <t>Budgeted Data for October</t>
  </si>
  <si>
    <t>Actual Results for October</t>
  </si>
  <si>
    <t xml:space="preserve">Static Budget Variance </t>
  </si>
  <si>
    <t xml:space="preserve">Budgeted Industry Market Size </t>
  </si>
  <si>
    <t xml:space="preserve">Market Size Variance </t>
  </si>
  <si>
    <t xml:space="preserve">Favorable </t>
  </si>
  <si>
    <t>VP of Supply Chain</t>
  </si>
  <si>
    <t>VP of Production/Manufacturing/ Operation</t>
  </si>
  <si>
    <t>Unfavorable</t>
  </si>
  <si>
    <t>Possible Causes of DM Efficiency Variance</t>
  </si>
  <si>
    <t>Careless Supervision - VP of Production/Manufacturing/ Operation</t>
  </si>
  <si>
    <t>Unskilled Workers - Training( HR or Operations)</t>
  </si>
  <si>
    <t>Lower $ supplier because lower quality - VP Supply Chain</t>
  </si>
  <si>
    <t>Possible Causes of DM Price Variance</t>
  </si>
  <si>
    <t>Lower Price supplier because of lower quality</t>
  </si>
  <si>
    <t>Faulty Machines - VP of Maintanence/ Engineering</t>
  </si>
  <si>
    <t>Inaccurate Budget ( ex. From change orders)</t>
  </si>
  <si>
    <t>Poor deisgn of process - VP of Engineering</t>
  </si>
  <si>
    <t>Spoilage and/or Theft - Supply Chain or Operations</t>
  </si>
  <si>
    <t>VP of Supply Chain negotiated great $</t>
  </si>
  <si>
    <t>Macro-economic reason(general industry for raw materials defined)</t>
  </si>
  <si>
    <t>Bulk discount, rush order, LT contract, or take advantage of payment terms</t>
  </si>
  <si>
    <t>VP of HR</t>
  </si>
  <si>
    <t>Scheduled too many / mix of people - usually HR</t>
  </si>
  <si>
    <t>Higher skilled workers</t>
  </si>
  <si>
    <t>Actual Quantity Sold</t>
  </si>
  <si>
    <t>Actual Sales Mix</t>
  </si>
  <si>
    <t>Actual CM* per unit</t>
  </si>
  <si>
    <t xml:space="preserve">Standard CM per unit </t>
  </si>
  <si>
    <t xml:space="preserve">Actual Quantity Sold (total) </t>
  </si>
  <si>
    <t>Budg. Sales Mix</t>
  </si>
  <si>
    <t xml:space="preserve">Budg. Quantity Sold (total) </t>
  </si>
  <si>
    <t>.84, .16</t>
  </si>
  <si>
    <t>.49, .93</t>
  </si>
  <si>
    <t>.49, .98</t>
  </si>
  <si>
    <t>U</t>
  </si>
  <si>
    <t>.80, .20</t>
  </si>
  <si>
    <t>F</t>
  </si>
  <si>
    <t xml:space="preserve">No Name I </t>
  </si>
  <si>
    <t>Actual Market Size</t>
  </si>
  <si>
    <t>Actual Market Share</t>
  </si>
  <si>
    <t xml:space="preserve">Budg. Sales Mix </t>
  </si>
  <si>
    <t xml:space="preserve">.80, .20 </t>
  </si>
  <si>
    <t xml:space="preserve">.49, .98 </t>
  </si>
  <si>
    <t>Budg Market Share</t>
  </si>
  <si>
    <t>Budg Market Size</t>
  </si>
  <si>
    <t>900,000/4,000,000</t>
  </si>
  <si>
    <t>890,000/3560,000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</si>
</sst>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164" formatCode="&quot;$&quot;#,##0.00"/>
    <numFmt numFmtId="165" formatCode="&quot;$&quot;#,##0"/>
  </numFmts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u/>
      <sz val="11"/>
      <color theme="1"/>
      <name val="Calibri"/>
      <family val="2"/>
      <scheme val="minor"/>
    </font>
    <font>
      <sz val="12"/>
      <color theme="1"/>
      <name val="TimesNewRomanPSMT"/>
    </font>
    <font>
      <b/>
      <sz val="12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/>
    <xf numFmtId="3" fontId="3" fillId="0" borderId="0" xfId="0" applyNumberFormat="1" applyFont="1"/>
    <xf numFmtId="9" fontId="0" fillId="0" borderId="0" xfId="0" applyNumberFormat="1"/>
    <xf numFmtId="9" fontId="3" fillId="0" borderId="0" xfId="0" applyNumberFormat="1" applyFont="1"/>
    <xf numFmtId="164" fontId="0" fillId="0" borderId="0" xfId="0" applyNumberFormat="1"/>
    <xf numFmtId="5" fontId="0" fillId="0" borderId="0" xfId="0" applyNumberFormat="1"/>
    <xf numFmtId="7" fontId="0" fillId="0" borderId="0" xfId="0" applyNumberFormat="1"/>
    <xf numFmtId="0" fontId="2" fillId="0" borderId="0" xfId="0" applyFont="1"/>
    <xf numFmtId="5" fontId="1" fillId="0" borderId="0" xfId="0" applyNumberFormat="1" applyFont="1"/>
    <xf numFmtId="5" fontId="5" fillId="0" borderId="0" xfId="0" applyNumberFormat="1" applyFont="1"/>
    <xf numFmtId="165" fontId="5" fillId="0" borderId="0" xfId="0" applyNumberFormat="1" applyFont="1"/>
    <xf numFmtId="0" fontId="4" fillId="0" borderId="0" xfId="0" applyFont="1"/>
    <xf numFmtId="5" fontId="3" fillId="0" borderId="0" xfId="0" applyNumberFormat="1" applyFont="1"/>
    <xf numFmtId="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9" fillId="0" borderId="0" xfId="0" applyFont="1"/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5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5" fontId="3" fillId="0" borderId="0" xfId="0" applyNumberFormat="1" applyFont="1" applyAlignment="1">
      <alignment horizontal="center"/>
    </xf>
    <xf numFmtId="7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5" fontId="5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37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zoomScaleNormal="100" workbookViewId="0"/>
  </sheetViews>
  <sheetFormatPr baseColWidth="10" defaultColWidth="8.83203125" defaultRowHeight="15"/>
  <cols>
    <col min="1" max="1" width="26.33203125" customWidth="1"/>
    <col min="2" max="2" width="10.5" customWidth="1"/>
    <col min="4" max="4" width="12.1640625" customWidth="1"/>
    <col min="6" max="6" width="9.83203125" bestFit="1" customWidth="1"/>
  </cols>
  <sheetData>
    <row r="2" spans="1:6">
      <c r="D2" t="s">
        <v>47</v>
      </c>
      <c r="F2" s="2" t="s">
        <v>24</v>
      </c>
    </row>
    <row r="3" spans="1:6">
      <c r="B3" s="3" t="s">
        <v>46</v>
      </c>
      <c r="D3" s="3" t="s">
        <v>48</v>
      </c>
      <c r="F3" s="3" t="s">
        <v>20</v>
      </c>
    </row>
    <row r="5" spans="1:6">
      <c r="A5" t="s">
        <v>31</v>
      </c>
      <c r="B5" s="4">
        <v>10000</v>
      </c>
      <c r="D5" s="4"/>
      <c r="F5" s="4">
        <v>12000</v>
      </c>
    </row>
    <row r="7" spans="1:6">
      <c r="A7" t="s">
        <v>39</v>
      </c>
      <c r="B7" s="21">
        <v>1250000</v>
      </c>
      <c r="F7" s="21">
        <v>1440000</v>
      </c>
    </row>
    <row r="8" spans="1:6">
      <c r="F8" s="21"/>
    </row>
    <row r="9" spans="1:6">
      <c r="A9" t="s">
        <v>40</v>
      </c>
      <c r="F9" s="21"/>
    </row>
    <row r="10" spans="1:6">
      <c r="A10" t="s">
        <v>41</v>
      </c>
      <c r="B10" s="21">
        <v>621600</v>
      </c>
      <c r="F10" s="21">
        <v>720000</v>
      </c>
    </row>
    <row r="11" spans="1:6">
      <c r="A11" t="s">
        <v>42</v>
      </c>
      <c r="B11" s="21">
        <v>198000</v>
      </c>
      <c r="F11" s="21">
        <v>192000</v>
      </c>
    </row>
    <row r="12" spans="1:6">
      <c r="A12" t="s">
        <v>43</v>
      </c>
      <c r="B12" s="21">
        <v>130500</v>
      </c>
      <c r="F12" s="21">
        <v>144000</v>
      </c>
    </row>
    <row r="13" spans="1:6">
      <c r="F13" s="21"/>
    </row>
    <row r="14" spans="1:6">
      <c r="A14" t="s">
        <v>44</v>
      </c>
      <c r="B14" s="21">
        <v>285000</v>
      </c>
      <c r="F14" s="21">
        <v>276000</v>
      </c>
    </row>
    <row r="15" spans="1:6">
      <c r="F15" s="21"/>
    </row>
    <row r="16" spans="1:6">
      <c r="A16" t="s">
        <v>45</v>
      </c>
      <c r="B16" s="21">
        <f>B7-B10-B11-B12-B14</f>
        <v>14900</v>
      </c>
      <c r="F16" s="21">
        <f>F7-F10-F11-F12-F14</f>
        <v>108000</v>
      </c>
    </row>
    <row r="18" spans="1:1">
      <c r="A18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zoomScaleNormal="100" workbookViewId="0"/>
  </sheetViews>
  <sheetFormatPr baseColWidth="10" defaultColWidth="8.83203125" defaultRowHeight="15"/>
  <cols>
    <col min="1" max="1" width="23.83203125" customWidth="1"/>
    <col min="2" max="2" width="10.5" customWidth="1"/>
    <col min="5" max="5" width="10.83203125" customWidth="1"/>
    <col min="6" max="6" width="10.33203125" customWidth="1"/>
    <col min="8" max="8" width="11" customWidth="1"/>
    <col min="10" max="10" width="11" customWidth="1"/>
  </cols>
  <sheetData>
    <row r="1" spans="1:10">
      <c r="D1" s="2" t="s">
        <v>50</v>
      </c>
      <c r="H1" s="2" t="s">
        <v>51</v>
      </c>
    </row>
    <row r="2" spans="1:10">
      <c r="D2" s="2" t="s">
        <v>20</v>
      </c>
      <c r="F2" s="2" t="s">
        <v>50</v>
      </c>
      <c r="H2" s="2" t="s">
        <v>52</v>
      </c>
      <c r="J2" s="2" t="s">
        <v>22</v>
      </c>
    </row>
    <row r="3" spans="1:10">
      <c r="B3" s="3" t="s">
        <v>46</v>
      </c>
      <c r="D3" s="1" t="s">
        <v>48</v>
      </c>
      <c r="F3" s="3" t="s">
        <v>20</v>
      </c>
      <c r="H3" s="3" t="s">
        <v>48</v>
      </c>
      <c r="J3" s="3" t="s">
        <v>20</v>
      </c>
    </row>
    <row r="5" spans="1:10">
      <c r="A5" t="s">
        <v>31</v>
      </c>
      <c r="B5" s="4">
        <v>10000</v>
      </c>
      <c r="J5" s="4">
        <v>12000</v>
      </c>
    </row>
    <row r="7" spans="1:10">
      <c r="A7" t="s">
        <v>39</v>
      </c>
      <c r="B7" s="21">
        <v>1250000</v>
      </c>
      <c r="J7" s="21">
        <v>1440000</v>
      </c>
    </row>
    <row r="8" spans="1:10">
      <c r="J8" s="21"/>
    </row>
    <row r="9" spans="1:10">
      <c r="A9" t="s">
        <v>40</v>
      </c>
      <c r="J9" s="21"/>
    </row>
    <row r="10" spans="1:10">
      <c r="A10" t="s">
        <v>41</v>
      </c>
      <c r="B10" s="21">
        <v>621600</v>
      </c>
      <c r="J10" s="21">
        <v>720000</v>
      </c>
    </row>
    <row r="11" spans="1:10">
      <c r="A11" t="s">
        <v>42</v>
      </c>
      <c r="B11" s="21">
        <v>198000</v>
      </c>
      <c r="J11" s="21">
        <v>192000</v>
      </c>
    </row>
    <row r="12" spans="1:10">
      <c r="A12" t="s">
        <v>43</v>
      </c>
      <c r="B12" s="21">
        <v>130500</v>
      </c>
      <c r="J12" s="21">
        <v>144000</v>
      </c>
    </row>
    <row r="13" spans="1:10">
      <c r="J13" s="21"/>
    </row>
    <row r="14" spans="1:10">
      <c r="A14" t="s">
        <v>44</v>
      </c>
      <c r="B14" s="21">
        <v>285000</v>
      </c>
      <c r="J14" s="21">
        <v>276000</v>
      </c>
    </row>
    <row r="15" spans="1:10">
      <c r="J15" s="21"/>
    </row>
    <row r="16" spans="1:10">
      <c r="A16" t="s">
        <v>45</v>
      </c>
      <c r="B16" s="21">
        <f>B7-B10-B11-B12-B14</f>
        <v>14900</v>
      </c>
      <c r="J16" s="21">
        <f>J7-J10-J11-J12-J14</f>
        <v>108000</v>
      </c>
    </row>
    <row r="17" spans="1:10">
      <c r="B17" s="21"/>
      <c r="J17" s="21"/>
    </row>
    <row r="19" spans="1:10">
      <c r="A19" t="s">
        <v>69</v>
      </c>
    </row>
    <row r="20" spans="1:10">
      <c r="A20" t="s">
        <v>68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topLeftCell="A3" zoomScaleNormal="100" workbookViewId="0">
      <selection activeCell="H22" sqref="H22:H25"/>
    </sheetView>
  </sheetViews>
  <sheetFormatPr baseColWidth="10" defaultColWidth="8.83203125" defaultRowHeight="15"/>
  <cols>
    <col min="1" max="1" width="34.33203125" customWidth="1"/>
    <col min="4" max="4" width="11.5" customWidth="1"/>
    <col min="7" max="7" width="10.33203125" bestFit="1" customWidth="1"/>
    <col min="8" max="8" width="36.5" customWidth="1"/>
    <col min="9" max="9" width="52" bestFit="1" customWidth="1"/>
  </cols>
  <sheetData>
    <row r="1" spans="1:6">
      <c r="A1" s="23" t="s">
        <v>70</v>
      </c>
    </row>
    <row r="2" spans="1:6" ht="16">
      <c r="A2" s="23" t="s">
        <v>71</v>
      </c>
      <c r="B2" s="22" t="s">
        <v>72</v>
      </c>
    </row>
    <row r="3" spans="1:6">
      <c r="A3" s="23" t="s">
        <v>73</v>
      </c>
    </row>
    <row r="4" spans="1:6">
      <c r="A4" s="23" t="s">
        <v>74</v>
      </c>
    </row>
    <row r="5" spans="1:6">
      <c r="A5" s="23" t="s">
        <v>75</v>
      </c>
    </row>
    <row r="6" spans="1:6">
      <c r="A6" s="23" t="s">
        <v>77</v>
      </c>
    </row>
    <row r="7" spans="1:6">
      <c r="A7" s="23" t="s">
        <v>76</v>
      </c>
    </row>
    <row r="8" spans="1:6">
      <c r="A8" s="23"/>
    </row>
    <row r="9" spans="1:6">
      <c r="A9" s="23"/>
    </row>
    <row r="10" spans="1:6">
      <c r="F10" s="2" t="s">
        <v>50</v>
      </c>
    </row>
    <row r="11" spans="1:6">
      <c r="B11" s="3" t="s">
        <v>46</v>
      </c>
      <c r="D11" s="3" t="s">
        <v>95</v>
      </c>
      <c r="F11" s="3" t="s">
        <v>20</v>
      </c>
    </row>
    <row r="13" spans="1:6">
      <c r="A13" t="s">
        <v>53</v>
      </c>
      <c r="B13" s="4">
        <v>22200</v>
      </c>
      <c r="D13" s="4">
        <v>22200</v>
      </c>
      <c r="F13" s="4">
        <v>20000</v>
      </c>
    </row>
    <row r="14" spans="1:6">
      <c r="A14" t="s">
        <v>4</v>
      </c>
      <c r="B14">
        <v>28</v>
      </c>
      <c r="D14">
        <v>30</v>
      </c>
      <c r="F14">
        <v>30</v>
      </c>
    </row>
    <row r="15" spans="1:6">
      <c r="A15" t="s">
        <v>2</v>
      </c>
      <c r="B15" s="4">
        <v>621600</v>
      </c>
      <c r="D15">
        <f>D13*D14</f>
        <v>666000</v>
      </c>
      <c r="F15">
        <f>F13*F14</f>
        <v>600000</v>
      </c>
    </row>
    <row r="17" spans="1:9">
      <c r="A17" t="s">
        <v>54</v>
      </c>
      <c r="C17">
        <f>D15-B15</f>
        <v>44400</v>
      </c>
      <c r="G17" t="s">
        <v>108</v>
      </c>
      <c r="H17" t="s">
        <v>109</v>
      </c>
    </row>
    <row r="18" spans="1:9">
      <c r="A18" t="s">
        <v>67</v>
      </c>
      <c r="E18">
        <f>F15-D15</f>
        <v>-66000</v>
      </c>
      <c r="G18" t="s">
        <v>111</v>
      </c>
      <c r="H18" t="s">
        <v>110</v>
      </c>
    </row>
    <row r="19" spans="1:9">
      <c r="A19" t="s">
        <v>63</v>
      </c>
      <c r="D19">
        <f>C17+E18</f>
        <v>-21600</v>
      </c>
      <c r="G19" t="s">
        <v>111</v>
      </c>
    </row>
    <row r="22" spans="1:9">
      <c r="H22" s="11" t="s">
        <v>116</v>
      </c>
      <c r="I22" s="11" t="s">
        <v>112</v>
      </c>
    </row>
    <row r="24" spans="1:9">
      <c r="H24" t="s">
        <v>117</v>
      </c>
      <c r="I24" t="s">
        <v>113</v>
      </c>
    </row>
    <row r="25" spans="1:9">
      <c r="H25" t="s">
        <v>119</v>
      </c>
      <c r="I25" t="s">
        <v>114</v>
      </c>
    </row>
    <row r="26" spans="1:9">
      <c r="H26" t="s">
        <v>122</v>
      </c>
      <c r="I26" t="s">
        <v>115</v>
      </c>
    </row>
    <row r="27" spans="1:9" ht="32">
      <c r="H27" s="24" t="s">
        <v>123</v>
      </c>
      <c r="I27" t="s">
        <v>118</v>
      </c>
    </row>
    <row r="28" spans="1:9" ht="32">
      <c r="H28" s="25" t="s">
        <v>124</v>
      </c>
      <c r="I28" t="s">
        <v>119</v>
      </c>
    </row>
    <row r="29" spans="1:9">
      <c r="I29" t="s">
        <v>120</v>
      </c>
    </row>
    <row r="30" spans="1:9">
      <c r="I30" t="s">
        <v>121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zoomScaleNormal="100" workbookViewId="0">
      <selection activeCell="C13" sqref="C13"/>
    </sheetView>
  </sheetViews>
  <sheetFormatPr baseColWidth="10" defaultColWidth="8.83203125" defaultRowHeight="15"/>
  <cols>
    <col min="1" max="1" width="30.1640625" customWidth="1"/>
    <col min="4" max="4" width="10.6640625" customWidth="1"/>
    <col min="6" max="6" width="10.33203125" bestFit="1" customWidth="1"/>
    <col min="8" max="8" width="35.6640625" bestFit="1" customWidth="1"/>
    <col min="9" max="9" width="52" bestFit="1" customWidth="1"/>
  </cols>
  <sheetData>
    <row r="1" spans="1:7">
      <c r="A1" s="23" t="s">
        <v>78</v>
      </c>
    </row>
    <row r="2" spans="1:7">
      <c r="A2" s="23" t="s">
        <v>79</v>
      </c>
      <c r="C2" s="23" t="s">
        <v>80</v>
      </c>
    </row>
    <row r="3" spans="1:7">
      <c r="A3" s="23" t="s">
        <v>81</v>
      </c>
    </row>
    <row r="4" spans="1:7">
      <c r="A4" s="23" t="s">
        <v>82</v>
      </c>
    </row>
    <row r="5" spans="1:7">
      <c r="A5" s="23" t="s">
        <v>83</v>
      </c>
    </row>
    <row r="6" spans="1:7">
      <c r="A6" s="23" t="s">
        <v>85</v>
      </c>
    </row>
    <row r="7" spans="1:7">
      <c r="A7" t="s">
        <v>84</v>
      </c>
    </row>
    <row r="9" spans="1:7">
      <c r="F9" s="2" t="s">
        <v>50</v>
      </c>
    </row>
    <row r="10" spans="1:7">
      <c r="B10" s="3" t="s">
        <v>46</v>
      </c>
      <c r="D10" s="3" t="s">
        <v>95</v>
      </c>
      <c r="F10" s="3" t="s">
        <v>20</v>
      </c>
    </row>
    <row r="12" spans="1:7">
      <c r="A12" t="s">
        <v>55</v>
      </c>
      <c r="B12">
        <v>9000</v>
      </c>
      <c r="D12">
        <v>9000</v>
      </c>
      <c r="F12">
        <f>10000*0.8</f>
        <v>8000</v>
      </c>
    </row>
    <row r="13" spans="1:7">
      <c r="A13" t="s">
        <v>87</v>
      </c>
      <c r="B13">
        <v>22</v>
      </c>
      <c r="D13">
        <v>20</v>
      </c>
      <c r="F13">
        <v>20</v>
      </c>
    </row>
    <row r="14" spans="1:7">
      <c r="A14" t="s">
        <v>2</v>
      </c>
      <c r="B14">
        <f>B12*B13</f>
        <v>198000</v>
      </c>
      <c r="D14">
        <f>D12*D13</f>
        <v>180000</v>
      </c>
      <c r="F14">
        <f>F12*F13</f>
        <v>160000</v>
      </c>
    </row>
    <row r="16" spans="1:7">
      <c r="A16" t="s">
        <v>86</v>
      </c>
      <c r="C16">
        <f>D14-B14</f>
        <v>-18000</v>
      </c>
      <c r="F16" t="s">
        <v>111</v>
      </c>
      <c r="G16" t="s">
        <v>125</v>
      </c>
    </row>
    <row r="17" spans="1:9">
      <c r="A17" t="s">
        <v>64</v>
      </c>
      <c r="E17">
        <f>F14-D14</f>
        <v>-20000</v>
      </c>
      <c r="F17" t="s">
        <v>111</v>
      </c>
      <c r="G17" t="s">
        <v>110</v>
      </c>
    </row>
    <row r="18" spans="1:9">
      <c r="A18" t="s">
        <v>65</v>
      </c>
      <c r="D18">
        <f>C16+E17</f>
        <v>-38000</v>
      </c>
    </row>
    <row r="21" spans="1:9">
      <c r="H21" s="11" t="s">
        <v>116</v>
      </c>
      <c r="I21" s="11" t="s">
        <v>112</v>
      </c>
    </row>
    <row r="23" spans="1:9">
      <c r="H23" t="s">
        <v>127</v>
      </c>
      <c r="I23" t="s">
        <v>113</v>
      </c>
    </row>
    <row r="24" spans="1:9">
      <c r="H24" t="s">
        <v>119</v>
      </c>
      <c r="I24" t="s">
        <v>114</v>
      </c>
    </row>
    <row r="25" spans="1:9">
      <c r="I25" t="s">
        <v>115</v>
      </c>
    </row>
    <row r="26" spans="1:9">
      <c r="I26" t="s">
        <v>118</v>
      </c>
    </row>
    <row r="27" spans="1:9">
      <c r="I27" t="s">
        <v>119</v>
      </c>
    </row>
    <row r="28" spans="1:9">
      <c r="I28" t="s">
        <v>120</v>
      </c>
    </row>
    <row r="29" spans="1:9">
      <c r="I29" t="s">
        <v>126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zoomScaleNormal="100" workbookViewId="0"/>
  </sheetViews>
  <sheetFormatPr baseColWidth="10" defaultColWidth="8.83203125" defaultRowHeight="15"/>
  <cols>
    <col min="1" max="1" width="31.33203125" customWidth="1"/>
    <col min="4" max="4" width="11.5" customWidth="1"/>
    <col min="6" max="6" width="11.5" customWidth="1"/>
  </cols>
  <sheetData>
    <row r="1" spans="1:8">
      <c r="A1" s="23" t="s">
        <v>88</v>
      </c>
    </row>
    <row r="2" spans="1:8">
      <c r="A2" s="23" t="s">
        <v>89</v>
      </c>
    </row>
    <row r="3" spans="1:8">
      <c r="A3" s="23" t="s">
        <v>90</v>
      </c>
    </row>
    <row r="4" spans="1:8">
      <c r="A4" s="23" t="s">
        <v>91</v>
      </c>
    </row>
    <row r="5" spans="1:8">
      <c r="A5" s="23" t="s">
        <v>92</v>
      </c>
    </row>
    <row r="6" spans="1:8">
      <c r="A6" s="23" t="s">
        <v>93</v>
      </c>
    </row>
    <row r="7" spans="1:8">
      <c r="A7" t="s">
        <v>94</v>
      </c>
    </row>
    <row r="9" spans="1:8">
      <c r="D9" t="s">
        <v>59</v>
      </c>
      <c r="F9" t="s">
        <v>60</v>
      </c>
      <c r="H9" s="2" t="s">
        <v>50</v>
      </c>
    </row>
    <row r="10" spans="1:8">
      <c r="B10" s="3" t="s">
        <v>46</v>
      </c>
      <c r="D10" s="3" t="s">
        <v>95</v>
      </c>
      <c r="F10" s="3" t="s">
        <v>95</v>
      </c>
      <c r="H10" s="3" t="s">
        <v>20</v>
      </c>
    </row>
    <row r="12" spans="1:8">
      <c r="A12" t="s">
        <v>57</v>
      </c>
    </row>
    <row r="13" spans="1:8">
      <c r="A13" t="s">
        <v>58</v>
      </c>
    </row>
    <row r="14" spans="1:8">
      <c r="A14" t="s">
        <v>4</v>
      </c>
    </row>
    <row r="15" spans="1:8">
      <c r="A15" t="s">
        <v>2</v>
      </c>
      <c r="B15">
        <f>B12*B14</f>
        <v>0</v>
      </c>
      <c r="D15">
        <f>D12*D14</f>
        <v>0</v>
      </c>
      <c r="F15">
        <f>F13*F14</f>
        <v>0</v>
      </c>
      <c r="H15">
        <f>H13*H14</f>
        <v>0</v>
      </c>
    </row>
    <row r="17" spans="1:7">
      <c r="A17" t="s">
        <v>61</v>
      </c>
      <c r="C17">
        <f>D15-B15</f>
        <v>0</v>
      </c>
    </row>
    <row r="18" spans="1:7">
      <c r="A18" t="s">
        <v>67</v>
      </c>
      <c r="E18" t="s">
        <v>15</v>
      </c>
      <c r="G18">
        <f>H15-F15</f>
        <v>0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zoomScaleNormal="100" workbookViewId="0"/>
  </sheetViews>
  <sheetFormatPr baseColWidth="10" defaultColWidth="8.83203125" defaultRowHeight="15"/>
  <cols>
    <col min="1" max="1" width="36.1640625" customWidth="1"/>
    <col min="4" max="4" width="11.5" customWidth="1"/>
  </cols>
  <sheetData>
    <row r="1" spans="1:6">
      <c r="A1" s="23" t="s">
        <v>96</v>
      </c>
    </row>
    <row r="2" spans="1:6">
      <c r="A2" s="23" t="s">
        <v>97</v>
      </c>
    </row>
    <row r="3" spans="1:6">
      <c r="A3" s="23" t="s">
        <v>98</v>
      </c>
    </row>
    <row r="4" spans="1:6">
      <c r="A4" s="23" t="s">
        <v>99</v>
      </c>
    </row>
    <row r="5" spans="1:6">
      <c r="A5" t="s">
        <v>100</v>
      </c>
    </row>
    <row r="7" spans="1:6">
      <c r="F7" s="2" t="s">
        <v>50</v>
      </c>
    </row>
    <row r="8" spans="1:6">
      <c r="B8" s="3" t="s">
        <v>46</v>
      </c>
      <c r="D8" s="3" t="s">
        <v>95</v>
      </c>
      <c r="F8" s="3" t="s">
        <v>20</v>
      </c>
    </row>
    <row r="10" spans="1:6">
      <c r="A10" t="s">
        <v>101</v>
      </c>
    </row>
    <row r="11" spans="1:6">
      <c r="A11" t="s">
        <v>56</v>
      </c>
    </row>
    <row r="12" spans="1:6">
      <c r="A12" t="s">
        <v>2</v>
      </c>
      <c r="B12">
        <f>B10*B11</f>
        <v>0</v>
      </c>
      <c r="D12">
        <f>D10*D11</f>
        <v>0</v>
      </c>
      <c r="F12">
        <f>F10*F11</f>
        <v>0</v>
      </c>
    </row>
    <row r="14" spans="1:6">
      <c r="A14" t="s">
        <v>102</v>
      </c>
      <c r="C14">
        <f>D12-B12</f>
        <v>0</v>
      </c>
    </row>
    <row r="15" spans="1:6">
      <c r="A15" t="s">
        <v>62</v>
      </c>
      <c r="E15">
        <f>F12-D12</f>
        <v>0</v>
      </c>
    </row>
    <row r="16" spans="1:6">
      <c r="A16" t="s">
        <v>66</v>
      </c>
      <c r="D16">
        <f>C14+E15</f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8"/>
  <sheetViews>
    <sheetView zoomScaleNormal="100" workbookViewId="0">
      <selection activeCell="B26" sqref="B26"/>
    </sheetView>
  </sheetViews>
  <sheetFormatPr baseColWidth="10" defaultColWidth="8.83203125" defaultRowHeight="15"/>
  <cols>
    <col min="1" max="1" width="29.1640625" customWidth="1"/>
    <col min="2" max="2" width="27" bestFit="1" customWidth="1"/>
    <col min="3" max="3" width="10.6640625" customWidth="1"/>
    <col min="4" max="4" width="23.83203125" bestFit="1" customWidth="1"/>
    <col min="6" max="6" width="23.5" bestFit="1" customWidth="1"/>
    <col min="7" max="7" width="14.1640625" customWidth="1"/>
  </cols>
  <sheetData>
    <row r="1" spans="1:7">
      <c r="B1" s="2" t="s">
        <v>3</v>
      </c>
      <c r="C1" s="2" t="s">
        <v>6</v>
      </c>
      <c r="D1" s="2" t="s">
        <v>8</v>
      </c>
      <c r="E1" s="2" t="s">
        <v>10</v>
      </c>
    </row>
    <row r="2" spans="1:7">
      <c r="B2" s="2" t="s">
        <v>4</v>
      </c>
      <c r="C2" s="2" t="s">
        <v>7</v>
      </c>
      <c r="D2" s="2" t="s">
        <v>9</v>
      </c>
      <c r="E2" s="2" t="s">
        <v>11</v>
      </c>
      <c r="F2" s="2" t="s">
        <v>10</v>
      </c>
      <c r="G2" s="2" t="s">
        <v>14</v>
      </c>
    </row>
    <row r="3" spans="1:7">
      <c r="B3" s="3" t="s">
        <v>5</v>
      </c>
      <c r="C3" s="3" t="s">
        <v>5</v>
      </c>
      <c r="D3" s="3" t="s">
        <v>5</v>
      </c>
      <c r="E3" s="3" t="s">
        <v>12</v>
      </c>
      <c r="F3" s="3" t="s">
        <v>13</v>
      </c>
      <c r="G3" s="3" t="s">
        <v>9</v>
      </c>
    </row>
    <row r="4" spans="1:7">
      <c r="A4" s="1" t="s">
        <v>103</v>
      </c>
    </row>
    <row r="5" spans="1:7">
      <c r="A5" t="s">
        <v>0</v>
      </c>
      <c r="B5" s="8">
        <v>13.37</v>
      </c>
      <c r="C5" s="8">
        <v>12.88</v>
      </c>
      <c r="D5" s="8">
        <f>B5-C5</f>
        <v>0.48999999999999844</v>
      </c>
      <c r="E5" s="4">
        <v>712000</v>
      </c>
      <c r="F5" s="6">
        <f>E5/E7</f>
        <v>0.8</v>
      </c>
      <c r="G5" s="9">
        <f>E5*D5</f>
        <v>348879.99999999889</v>
      </c>
    </row>
    <row r="6" spans="1:7">
      <c r="A6" t="s">
        <v>1</v>
      </c>
      <c r="B6" s="8">
        <v>14.1</v>
      </c>
      <c r="C6" s="8">
        <v>13.12</v>
      </c>
      <c r="D6" s="8">
        <f>B6-C6</f>
        <v>0.98000000000000043</v>
      </c>
      <c r="E6" s="5">
        <v>178000</v>
      </c>
      <c r="F6" s="7">
        <f>E6/E7</f>
        <v>0.2</v>
      </c>
      <c r="G6" s="16">
        <f>E6*D6</f>
        <v>174440.00000000009</v>
      </c>
    </row>
    <row r="7" spans="1:7">
      <c r="A7" t="s">
        <v>2</v>
      </c>
      <c r="E7" s="4">
        <f>SUM(E5:E6)</f>
        <v>890000</v>
      </c>
      <c r="F7" s="6">
        <f>SUM(F5:F6)</f>
        <v>1</v>
      </c>
      <c r="G7" s="9">
        <f>SUM(G5:G6)</f>
        <v>523319.99999999895</v>
      </c>
    </row>
    <row r="9" spans="1:7">
      <c r="A9" s="1" t="s">
        <v>104</v>
      </c>
    </row>
    <row r="10" spans="1:7">
      <c r="A10" t="s">
        <v>0</v>
      </c>
      <c r="B10" s="10">
        <v>13.37</v>
      </c>
      <c r="C10" s="8">
        <v>12.88</v>
      </c>
      <c r="D10" s="10">
        <f>B10-C10</f>
        <v>0.48999999999999844</v>
      </c>
      <c r="E10" s="4">
        <v>756000</v>
      </c>
      <c r="F10" s="6">
        <f>E10/E12</f>
        <v>0.84</v>
      </c>
      <c r="G10" s="9">
        <f>E10*D10</f>
        <v>370439.99999999884</v>
      </c>
    </row>
    <row r="11" spans="1:7">
      <c r="A11" t="s">
        <v>1</v>
      </c>
      <c r="B11" s="10">
        <v>14.1</v>
      </c>
      <c r="C11" s="8">
        <v>13.17</v>
      </c>
      <c r="D11" s="10">
        <f>B11-C11</f>
        <v>0.92999999999999972</v>
      </c>
      <c r="E11" s="5">
        <v>144000</v>
      </c>
      <c r="F11" s="7">
        <f>E11/E12</f>
        <v>0.16</v>
      </c>
      <c r="G11" s="16">
        <f>E11*D11</f>
        <v>133919.99999999997</v>
      </c>
    </row>
    <row r="12" spans="1:7">
      <c r="A12" t="s">
        <v>2</v>
      </c>
      <c r="E12" s="4">
        <f>SUM(E10:E11)</f>
        <v>900000</v>
      </c>
      <c r="F12" s="6">
        <f>SUM(F10:F11)</f>
        <v>1</v>
      </c>
      <c r="G12" s="9">
        <f>SUM(G10:G11)</f>
        <v>504359.99999999884</v>
      </c>
    </row>
    <row r="14" spans="1:7">
      <c r="B14" s="11" t="s">
        <v>15</v>
      </c>
    </row>
    <row r="15" spans="1:7">
      <c r="B15" s="18" t="s">
        <v>16</v>
      </c>
      <c r="C15" s="3"/>
      <c r="D15" s="18" t="s">
        <v>19</v>
      </c>
      <c r="F15" s="18" t="s">
        <v>22</v>
      </c>
    </row>
    <row r="16" spans="1:7">
      <c r="B16" s="19" t="s">
        <v>17</v>
      </c>
      <c r="D16" s="19" t="s">
        <v>20</v>
      </c>
      <c r="F16" s="19" t="s">
        <v>20</v>
      </c>
    </row>
    <row r="17" spans="1:7">
      <c r="A17" t="s">
        <v>18</v>
      </c>
      <c r="B17" s="12">
        <v>370440</v>
      </c>
      <c r="D17" s="12">
        <v>370440</v>
      </c>
      <c r="F17" s="12">
        <v>348880</v>
      </c>
    </row>
    <row r="18" spans="1:7">
      <c r="A18" t="s">
        <v>1</v>
      </c>
      <c r="B18" s="13">
        <v>133920</v>
      </c>
      <c r="D18" s="14">
        <v>141120</v>
      </c>
      <c r="F18" s="13">
        <v>174440</v>
      </c>
    </row>
    <row r="19" spans="1:7">
      <c r="A19" t="s">
        <v>2</v>
      </c>
      <c r="B19" s="12">
        <f>B17+B18</f>
        <v>504360</v>
      </c>
      <c r="D19" s="12">
        <f>D17+D18</f>
        <v>511560</v>
      </c>
      <c r="F19" s="12">
        <f>F17+F18</f>
        <v>523320</v>
      </c>
    </row>
    <row r="21" spans="1:7">
      <c r="C21" s="12">
        <f>D19-B19</f>
        <v>7200</v>
      </c>
      <c r="E21" s="12">
        <f>D19-F19</f>
        <v>-11760</v>
      </c>
    </row>
    <row r="22" spans="1:7">
      <c r="B22" s="15" t="s">
        <v>21</v>
      </c>
      <c r="C22" t="s">
        <v>138</v>
      </c>
      <c r="E22" t="s">
        <v>23</v>
      </c>
      <c r="G22" t="s">
        <v>138</v>
      </c>
    </row>
    <row r="24" spans="1:7">
      <c r="D24" s="12">
        <f>B19-F19</f>
        <v>-18960</v>
      </c>
    </row>
    <row r="25" spans="1:7">
      <c r="D25" s="2" t="s">
        <v>105</v>
      </c>
      <c r="E25" t="s">
        <v>138</v>
      </c>
    </row>
    <row r="26" spans="1:7" ht="16">
      <c r="B26" t="s">
        <v>128</v>
      </c>
      <c r="C26" s="4">
        <v>900000</v>
      </c>
      <c r="D26" s="26" t="s">
        <v>132</v>
      </c>
      <c r="E26" s="4">
        <v>900000</v>
      </c>
      <c r="F26" s="26" t="s">
        <v>134</v>
      </c>
      <c r="G26" s="4">
        <v>890000</v>
      </c>
    </row>
    <row r="27" spans="1:7">
      <c r="B27" t="s">
        <v>129</v>
      </c>
      <c r="C27" t="s">
        <v>135</v>
      </c>
      <c r="D27" t="s">
        <v>133</v>
      </c>
      <c r="E27" t="s">
        <v>135</v>
      </c>
      <c r="F27" t="s">
        <v>133</v>
      </c>
      <c r="G27" t="s">
        <v>139</v>
      </c>
    </row>
    <row r="28" spans="1:7" ht="16">
      <c r="B28" t="s">
        <v>130</v>
      </c>
      <c r="C28" t="s">
        <v>136</v>
      </c>
      <c r="D28" s="26" t="s">
        <v>131</v>
      </c>
      <c r="E28" t="s">
        <v>137</v>
      </c>
      <c r="F28" s="26" t="s">
        <v>131</v>
      </c>
      <c r="G28" t="s">
        <v>137</v>
      </c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9"/>
  <sheetViews>
    <sheetView zoomScaleNormal="100" workbookViewId="0">
      <selection activeCell="G18" sqref="G18"/>
    </sheetView>
  </sheetViews>
  <sheetFormatPr baseColWidth="10" defaultColWidth="8.83203125" defaultRowHeight="15"/>
  <cols>
    <col min="1" max="1" width="29" style="2" customWidth="1"/>
    <col min="2" max="2" width="23.5" style="2" bestFit="1" customWidth="1"/>
    <col min="3" max="3" width="14.33203125" style="2" customWidth="1"/>
    <col min="4" max="4" width="28.83203125" style="2" bestFit="1" customWidth="1"/>
    <col min="5" max="5" width="11.6640625" style="2" customWidth="1"/>
    <col min="6" max="6" width="23.5" style="2" bestFit="1" customWidth="1"/>
    <col min="7" max="7" width="12" style="2" customWidth="1"/>
    <col min="8" max="16384" width="8.83203125" style="2"/>
  </cols>
  <sheetData>
    <row r="1" spans="1:7">
      <c r="B1" s="2" t="s">
        <v>3</v>
      </c>
      <c r="C1" s="2" t="s">
        <v>6</v>
      </c>
      <c r="D1" s="2" t="s">
        <v>8</v>
      </c>
      <c r="E1" s="2" t="s">
        <v>10</v>
      </c>
    </row>
    <row r="2" spans="1:7">
      <c r="B2" s="2" t="s">
        <v>4</v>
      </c>
      <c r="C2" s="2" t="s">
        <v>7</v>
      </c>
      <c r="D2" s="2" t="s">
        <v>9</v>
      </c>
      <c r="E2" s="2" t="s">
        <v>11</v>
      </c>
      <c r="F2" s="2" t="s">
        <v>10</v>
      </c>
      <c r="G2" s="2" t="s">
        <v>14</v>
      </c>
    </row>
    <row r="3" spans="1:7">
      <c r="B3" s="3" t="s">
        <v>5</v>
      </c>
      <c r="C3" s="3" t="s">
        <v>5</v>
      </c>
      <c r="D3" s="3" t="s">
        <v>5</v>
      </c>
      <c r="E3" s="3" t="s">
        <v>12</v>
      </c>
      <c r="F3" s="3" t="s">
        <v>13</v>
      </c>
      <c r="G3" s="3" t="s">
        <v>9</v>
      </c>
    </row>
    <row r="4" spans="1:7">
      <c r="A4" s="3" t="s">
        <v>103</v>
      </c>
    </row>
    <row r="5" spans="1:7">
      <c r="A5" s="2" t="s">
        <v>0</v>
      </c>
      <c r="B5" s="27">
        <v>13.37</v>
      </c>
      <c r="C5" s="27">
        <v>12.88</v>
      </c>
      <c r="D5" s="27">
        <f>B5-C5</f>
        <v>0.48999999999999844</v>
      </c>
      <c r="E5" s="28">
        <v>712000</v>
      </c>
      <c r="F5" s="29">
        <f>E5/E7</f>
        <v>0.8</v>
      </c>
      <c r="G5" s="30">
        <f>E5*D5</f>
        <v>348879.99999999889</v>
      </c>
    </row>
    <row r="6" spans="1:7">
      <c r="A6" s="2" t="s">
        <v>1</v>
      </c>
      <c r="B6" s="27">
        <v>14.1</v>
      </c>
      <c r="C6" s="27">
        <v>13.12</v>
      </c>
      <c r="D6" s="27">
        <f>B6-C6</f>
        <v>0.98000000000000043</v>
      </c>
      <c r="E6" s="31">
        <v>178000</v>
      </c>
      <c r="F6" s="32">
        <f>E6/E7</f>
        <v>0.2</v>
      </c>
      <c r="G6" s="33">
        <f>E6*D6</f>
        <v>174440.00000000009</v>
      </c>
    </row>
    <row r="7" spans="1:7">
      <c r="A7" s="2" t="s">
        <v>2</v>
      </c>
      <c r="E7" s="28">
        <f>SUM(E5:E6)</f>
        <v>890000</v>
      </c>
      <c r="F7" s="29">
        <f>SUM(F5:F6)</f>
        <v>1</v>
      </c>
      <c r="G7" s="30">
        <f>SUM(G5:G6)</f>
        <v>523319.99999999895</v>
      </c>
    </row>
    <row r="9" spans="1:7">
      <c r="A9" s="3" t="s">
        <v>104</v>
      </c>
    </row>
    <row r="10" spans="1:7">
      <c r="A10" s="2" t="s">
        <v>0</v>
      </c>
      <c r="B10" s="34">
        <v>13.37</v>
      </c>
      <c r="C10" s="27">
        <v>12.88</v>
      </c>
      <c r="D10" s="34">
        <f>B10-C10</f>
        <v>0.48999999999999844</v>
      </c>
      <c r="E10" s="28">
        <v>756000</v>
      </c>
      <c r="F10" s="29">
        <f>E10/E12</f>
        <v>0.84</v>
      </c>
      <c r="G10" s="30">
        <f>E10*D10</f>
        <v>370439.99999999884</v>
      </c>
    </row>
    <row r="11" spans="1:7">
      <c r="A11" s="2" t="s">
        <v>1</v>
      </c>
      <c r="B11" s="34">
        <v>14.1</v>
      </c>
      <c r="C11" s="27">
        <v>13.17</v>
      </c>
      <c r="D11" s="34">
        <f>B11-C11</f>
        <v>0.92999999999999972</v>
      </c>
      <c r="E11" s="31">
        <v>144000</v>
      </c>
      <c r="F11" s="32">
        <f>E11/E12</f>
        <v>0.16</v>
      </c>
      <c r="G11" s="33">
        <f>E11*D11</f>
        <v>133919.99999999997</v>
      </c>
    </row>
    <row r="12" spans="1:7">
      <c r="A12" s="2" t="s">
        <v>2</v>
      </c>
      <c r="E12" s="28">
        <f>SUM(E10:E11)</f>
        <v>900000</v>
      </c>
      <c r="F12" s="29">
        <f>SUM(F10:F11)</f>
        <v>1</v>
      </c>
      <c r="G12" s="30">
        <f>SUM(G10:G11)</f>
        <v>504359.99999999884</v>
      </c>
    </row>
    <row r="15" spans="1:7">
      <c r="B15" s="18" t="s">
        <v>19</v>
      </c>
      <c r="D15" s="18"/>
      <c r="F15" s="18" t="s">
        <v>24</v>
      </c>
    </row>
    <row r="16" spans="1:7">
      <c r="B16" s="19" t="s">
        <v>20</v>
      </c>
      <c r="D16" s="19" t="s">
        <v>33</v>
      </c>
      <c r="F16" s="19" t="s">
        <v>20</v>
      </c>
    </row>
    <row r="17" spans="1:7">
      <c r="A17" s="2" t="s">
        <v>0</v>
      </c>
      <c r="B17" s="30">
        <f>E12*F10*D5</f>
        <v>370439.99999999884</v>
      </c>
      <c r="D17" s="30">
        <v>352800</v>
      </c>
      <c r="F17" s="35">
        <f>E7*F5*D5</f>
        <v>348879.99999999889</v>
      </c>
    </row>
    <row r="18" spans="1:7">
      <c r="A18" s="2" t="s">
        <v>1</v>
      </c>
      <c r="B18" s="33">
        <f>E12*F11*D6</f>
        <v>141120.00000000006</v>
      </c>
      <c r="D18" s="36">
        <v>176400</v>
      </c>
      <c r="F18" s="37">
        <f>E7*F6*D6</f>
        <v>174440.00000000009</v>
      </c>
    </row>
    <row r="19" spans="1:7">
      <c r="A19" s="2" t="s">
        <v>2</v>
      </c>
      <c r="B19" s="30">
        <f>SUM(B17:B18)</f>
        <v>511559.99999999889</v>
      </c>
      <c r="D19" s="38">
        <f>SUM(D17:D18)</f>
        <v>529200</v>
      </c>
      <c r="F19" s="35">
        <f>SUM(F17:F18)</f>
        <v>523319.99999999895</v>
      </c>
    </row>
    <row r="20" spans="1:7">
      <c r="B20" s="2" t="s">
        <v>37</v>
      </c>
      <c r="F20" s="2" t="s">
        <v>37</v>
      </c>
    </row>
    <row r="22" spans="1:7">
      <c r="C22" s="38">
        <f>B19-D19</f>
        <v>-17640.000000001106</v>
      </c>
      <c r="D22" s="20" t="s">
        <v>15</v>
      </c>
      <c r="E22" s="38">
        <f>D19-F19</f>
        <v>5880.0000000010477</v>
      </c>
      <c r="F22" s="20" t="s">
        <v>15</v>
      </c>
    </row>
    <row r="23" spans="1:7">
      <c r="B23" s="2" t="s">
        <v>25</v>
      </c>
      <c r="C23" s="2" t="s">
        <v>138</v>
      </c>
      <c r="D23" s="2" t="s">
        <v>27</v>
      </c>
      <c r="E23" s="39" t="s">
        <v>140</v>
      </c>
      <c r="F23" s="20"/>
    </row>
    <row r="25" spans="1:7">
      <c r="D25" s="17">
        <f>B19-F19</f>
        <v>-11760.000000000058</v>
      </c>
    </row>
    <row r="26" spans="1:7">
      <c r="C26" s="2" t="s">
        <v>28</v>
      </c>
      <c r="E26" s="2" t="s">
        <v>138</v>
      </c>
    </row>
    <row r="27" spans="1:7" ht="16">
      <c r="B27" s="2" t="s">
        <v>128</v>
      </c>
      <c r="C27" s="28">
        <v>900000</v>
      </c>
      <c r="D27" s="40" t="s">
        <v>132</v>
      </c>
      <c r="E27" s="28">
        <v>900000</v>
      </c>
      <c r="F27" s="40" t="s">
        <v>134</v>
      </c>
      <c r="G27" s="28">
        <v>890000</v>
      </c>
    </row>
    <row r="28" spans="1:7">
      <c r="B28" s="2" t="s">
        <v>129</v>
      </c>
      <c r="C28" s="2" t="s">
        <v>135</v>
      </c>
      <c r="D28" s="2" t="s">
        <v>133</v>
      </c>
      <c r="E28" s="2" t="s">
        <v>139</v>
      </c>
      <c r="F28" s="2" t="s">
        <v>133</v>
      </c>
      <c r="G28" s="2" t="s">
        <v>139</v>
      </c>
    </row>
    <row r="29" spans="1:7" ht="16">
      <c r="B29" s="2" t="s">
        <v>130</v>
      </c>
      <c r="C29" s="2" t="s">
        <v>136</v>
      </c>
      <c r="D29" s="40" t="s">
        <v>131</v>
      </c>
      <c r="E29" s="2" t="s">
        <v>137</v>
      </c>
      <c r="F29" s="40" t="s">
        <v>131</v>
      </c>
      <c r="G29" s="2" t="s">
        <v>137</v>
      </c>
    </row>
  </sheetData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9"/>
  <sheetViews>
    <sheetView tabSelected="1" zoomScaleNormal="100" workbookViewId="0">
      <selection activeCell="G19" sqref="G19"/>
    </sheetView>
  </sheetViews>
  <sheetFormatPr baseColWidth="10" defaultColWidth="8.83203125" defaultRowHeight="15"/>
  <cols>
    <col min="1" max="1" width="27.1640625" style="2" customWidth="1"/>
    <col min="2" max="2" width="22.83203125" style="2" bestFit="1" customWidth="1"/>
    <col min="3" max="3" width="12.1640625" style="2" customWidth="1"/>
    <col min="4" max="4" width="20.33203125" style="2" bestFit="1" customWidth="1"/>
    <col min="5" max="5" width="17" style="2" bestFit="1" customWidth="1"/>
    <col min="6" max="6" width="20.33203125" style="2" bestFit="1" customWidth="1"/>
    <col min="7" max="7" width="11.5" style="2" bestFit="1" customWidth="1"/>
    <col min="8" max="16384" width="8.83203125" style="2"/>
  </cols>
  <sheetData>
    <row r="1" spans="1:7">
      <c r="B1" s="2" t="s">
        <v>3</v>
      </c>
      <c r="C1" s="2" t="s">
        <v>6</v>
      </c>
      <c r="D1" s="2" t="s">
        <v>8</v>
      </c>
      <c r="E1" s="2" t="s">
        <v>10</v>
      </c>
    </row>
    <row r="2" spans="1:7">
      <c r="B2" s="2" t="s">
        <v>4</v>
      </c>
      <c r="C2" s="2" t="s">
        <v>7</v>
      </c>
      <c r="D2" s="2" t="s">
        <v>9</v>
      </c>
      <c r="E2" s="2" t="s">
        <v>11</v>
      </c>
      <c r="F2" s="2" t="s">
        <v>10</v>
      </c>
      <c r="G2" s="2" t="s">
        <v>14</v>
      </c>
    </row>
    <row r="3" spans="1:7">
      <c r="B3" s="3" t="s">
        <v>5</v>
      </c>
      <c r="C3" s="3" t="s">
        <v>5</v>
      </c>
      <c r="D3" s="3" t="s">
        <v>5</v>
      </c>
      <c r="E3" s="3" t="s">
        <v>12</v>
      </c>
      <c r="F3" s="3" t="s">
        <v>13</v>
      </c>
      <c r="G3" s="3" t="s">
        <v>9</v>
      </c>
    </row>
    <row r="4" spans="1:7">
      <c r="A4" s="3" t="s">
        <v>103</v>
      </c>
    </row>
    <row r="5" spans="1:7">
      <c r="A5" s="2" t="s">
        <v>0</v>
      </c>
      <c r="B5" s="27">
        <v>13.37</v>
      </c>
      <c r="C5" s="27">
        <v>12.88</v>
      </c>
      <c r="D5" s="27">
        <f>B5-C5</f>
        <v>0.48999999999999844</v>
      </c>
      <c r="E5" s="28">
        <v>712000</v>
      </c>
      <c r="F5" s="29">
        <f>E5/E7</f>
        <v>0.8</v>
      </c>
      <c r="G5" s="30">
        <f>E5*D5</f>
        <v>348879.99999999889</v>
      </c>
    </row>
    <row r="6" spans="1:7">
      <c r="A6" s="2" t="s">
        <v>1</v>
      </c>
      <c r="B6" s="27">
        <v>14.1</v>
      </c>
      <c r="C6" s="27">
        <v>13.12</v>
      </c>
      <c r="D6" s="27">
        <f>B6-C6</f>
        <v>0.98000000000000043</v>
      </c>
      <c r="E6" s="31">
        <v>178000</v>
      </c>
      <c r="F6" s="32">
        <f>E6/E7</f>
        <v>0.2</v>
      </c>
      <c r="G6" s="33">
        <f>E6*D6</f>
        <v>174440.00000000009</v>
      </c>
    </row>
    <row r="7" spans="1:7">
      <c r="A7" s="2" t="s">
        <v>2</v>
      </c>
      <c r="E7" s="28">
        <f>SUM(E5:E6)</f>
        <v>890000</v>
      </c>
      <c r="F7" s="29">
        <f>SUM(F5:F6)</f>
        <v>1</v>
      </c>
      <c r="G7" s="30">
        <f>SUM(G5:G6)</f>
        <v>523319.99999999895</v>
      </c>
    </row>
    <row r="9" spans="1:7">
      <c r="A9" s="3" t="s">
        <v>104</v>
      </c>
    </row>
    <row r="10" spans="1:7">
      <c r="A10" s="2" t="s">
        <v>0</v>
      </c>
      <c r="B10" s="34">
        <v>13.37</v>
      </c>
      <c r="C10" s="27">
        <v>12.88</v>
      </c>
      <c r="D10" s="34">
        <f>B10-C10</f>
        <v>0.48999999999999844</v>
      </c>
      <c r="E10" s="28">
        <v>756000</v>
      </c>
      <c r="F10" s="29">
        <f>E10/E12</f>
        <v>0.84</v>
      </c>
      <c r="G10" s="30">
        <f>E10*D10</f>
        <v>370439.99999999884</v>
      </c>
    </row>
    <row r="11" spans="1:7">
      <c r="A11" s="2" t="s">
        <v>1</v>
      </c>
      <c r="B11" s="34">
        <v>14.1</v>
      </c>
      <c r="C11" s="27">
        <v>13.17</v>
      </c>
      <c r="D11" s="34">
        <f>B11-C11</f>
        <v>0.92999999999999972</v>
      </c>
      <c r="E11" s="31">
        <v>144000</v>
      </c>
      <c r="F11" s="32">
        <f>E11/E12</f>
        <v>0.16</v>
      </c>
      <c r="G11" s="33">
        <f>E11*D11</f>
        <v>133919.99999999997</v>
      </c>
    </row>
    <row r="12" spans="1:7">
      <c r="A12" s="2" t="s">
        <v>2</v>
      </c>
      <c r="E12" s="28">
        <f>SUM(E10:E11)</f>
        <v>900000</v>
      </c>
      <c r="F12" s="29">
        <f>SUM(F10:F11)</f>
        <v>1</v>
      </c>
      <c r="G12" s="30">
        <f>SUM(G10:G11)</f>
        <v>504359.99999999884</v>
      </c>
    </row>
    <row r="14" spans="1:7">
      <c r="A14" s="3" t="s">
        <v>29</v>
      </c>
    </row>
    <row r="15" spans="1:7">
      <c r="A15" s="2" t="s">
        <v>106</v>
      </c>
      <c r="B15" s="28">
        <v>3560000</v>
      </c>
      <c r="C15" s="2" t="s">
        <v>31</v>
      </c>
    </row>
    <row r="16" spans="1:7">
      <c r="A16" s="2" t="s">
        <v>30</v>
      </c>
      <c r="B16" s="28">
        <v>4000000</v>
      </c>
      <c r="C16" s="2" t="s">
        <v>31</v>
      </c>
    </row>
    <row r="17" spans="1:6">
      <c r="B17" s="28"/>
    </row>
    <row r="18" spans="1:6">
      <c r="A18" s="2" t="s">
        <v>15</v>
      </c>
      <c r="D18" s="3"/>
      <c r="F18" s="18" t="s">
        <v>24</v>
      </c>
    </row>
    <row r="19" spans="1:6">
      <c r="B19" s="19" t="s">
        <v>33</v>
      </c>
      <c r="D19" s="19" t="s">
        <v>32</v>
      </c>
      <c r="F19" s="19" t="s">
        <v>20</v>
      </c>
    </row>
    <row r="20" spans="1:6">
      <c r="A20" s="2" t="s">
        <v>38</v>
      </c>
      <c r="B20" s="20" t="s">
        <v>149</v>
      </c>
      <c r="D20" s="20" t="s">
        <v>150</v>
      </c>
      <c r="F20" s="20" t="s">
        <v>150</v>
      </c>
    </row>
    <row r="21" spans="1:6">
      <c r="B21" s="3">
        <v>0.22500000000000001</v>
      </c>
      <c r="D21" s="3">
        <f>890000/3560000</f>
        <v>0.25</v>
      </c>
      <c r="F21" s="3">
        <f>890000/3560000</f>
        <v>0.25</v>
      </c>
    </row>
    <row r="22" spans="1:6">
      <c r="A22" s="2" t="s">
        <v>18</v>
      </c>
      <c r="B22" s="30">
        <v>352800</v>
      </c>
      <c r="D22" s="41">
        <v>392000</v>
      </c>
      <c r="F22" s="35">
        <v>348880</v>
      </c>
    </row>
    <row r="23" spans="1:6">
      <c r="A23" s="2" t="s">
        <v>1</v>
      </c>
      <c r="B23" s="36">
        <v>176400</v>
      </c>
      <c r="D23" s="42">
        <v>196000</v>
      </c>
      <c r="F23" s="37">
        <v>174440</v>
      </c>
    </row>
    <row r="24" spans="1:6">
      <c r="A24" s="2" t="s">
        <v>34</v>
      </c>
      <c r="B24" s="38">
        <f>SUM(B22:B23)</f>
        <v>529200</v>
      </c>
      <c r="D24" s="41">
        <f>SUM(D22:D23)</f>
        <v>588000</v>
      </c>
      <c r="F24" s="35">
        <f>SUM(F22:F23)</f>
        <v>523320</v>
      </c>
    </row>
    <row r="25" spans="1:6">
      <c r="B25" s="43" t="s">
        <v>36</v>
      </c>
      <c r="D25" s="41"/>
      <c r="F25" s="43" t="s">
        <v>36</v>
      </c>
    </row>
    <row r="27" spans="1:6">
      <c r="C27" s="41">
        <f>B24-D24</f>
        <v>-58800</v>
      </c>
      <c r="E27" s="41">
        <f>D24-F24</f>
        <v>64680</v>
      </c>
      <c r="F27" s="20" t="s">
        <v>15</v>
      </c>
    </row>
    <row r="28" spans="1:6">
      <c r="B28" s="2" t="s">
        <v>35</v>
      </c>
      <c r="C28" s="2" t="s">
        <v>138</v>
      </c>
      <c r="E28" s="2" t="s">
        <v>107</v>
      </c>
      <c r="F28" s="2" t="s">
        <v>140</v>
      </c>
    </row>
    <row r="30" spans="1:6">
      <c r="B30" s="27" t="s">
        <v>15</v>
      </c>
      <c r="D30" s="44">
        <v>5880</v>
      </c>
      <c r="E30" s="2" t="s">
        <v>26</v>
      </c>
    </row>
    <row r="31" spans="1:6">
      <c r="C31" s="2" t="s">
        <v>27</v>
      </c>
    </row>
    <row r="32" spans="1:6">
      <c r="D32" s="2" t="s">
        <v>36</v>
      </c>
    </row>
    <row r="34" spans="2:7" ht="16">
      <c r="B34" s="45" t="s">
        <v>141</v>
      </c>
      <c r="D34" s="45" t="s">
        <v>32</v>
      </c>
      <c r="F34" s="45" t="s">
        <v>47</v>
      </c>
    </row>
    <row r="36" spans="2:7" ht="16">
      <c r="B36" s="40" t="s">
        <v>142</v>
      </c>
      <c r="C36" s="28">
        <v>4000000</v>
      </c>
      <c r="D36" s="40" t="s">
        <v>142</v>
      </c>
      <c r="E36" s="28">
        <v>4000000</v>
      </c>
      <c r="F36" s="40" t="s">
        <v>148</v>
      </c>
      <c r="G36" s="28">
        <v>3560000</v>
      </c>
    </row>
    <row r="37" spans="2:7" ht="16">
      <c r="B37" s="40" t="s">
        <v>143</v>
      </c>
      <c r="C37" s="2">
        <v>0.22500000000000001</v>
      </c>
      <c r="D37" s="40" t="s">
        <v>147</v>
      </c>
      <c r="E37" s="2">
        <v>0.25</v>
      </c>
      <c r="F37" s="40" t="s">
        <v>147</v>
      </c>
      <c r="G37" s="2">
        <v>0.25</v>
      </c>
    </row>
    <row r="38" spans="2:7" ht="16">
      <c r="B38" s="40" t="s">
        <v>144</v>
      </c>
      <c r="C38" s="2" t="s">
        <v>145</v>
      </c>
      <c r="D38" s="40" t="s">
        <v>144</v>
      </c>
      <c r="E38" s="2" t="s">
        <v>145</v>
      </c>
      <c r="F38" s="40" t="s">
        <v>144</v>
      </c>
      <c r="G38" s="2" t="s">
        <v>145</v>
      </c>
    </row>
    <row r="39" spans="2:7">
      <c r="B39" s="2" t="s">
        <v>131</v>
      </c>
      <c r="C39" s="2" t="s">
        <v>146</v>
      </c>
      <c r="D39" s="2" t="s">
        <v>131</v>
      </c>
      <c r="E39" s="2" t="s">
        <v>146</v>
      </c>
      <c r="F39" s="2" t="s">
        <v>131</v>
      </c>
      <c r="G39" s="2" t="s">
        <v>146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Actuals vs. Static Budget</vt:lpstr>
      <vt:lpstr>Actuals vs. Flexible Budget</vt:lpstr>
      <vt:lpstr>Direct Material Variances</vt:lpstr>
      <vt:lpstr>Direct Labor Variances</vt:lpstr>
      <vt:lpstr>DM Purchase Price Variance</vt:lpstr>
      <vt:lpstr>VMOH Variances</vt:lpstr>
      <vt:lpstr>Flexible Budget &amp; Sales Volume </vt:lpstr>
      <vt:lpstr>Sales Mix &amp; Quantity Variance</vt:lpstr>
      <vt:lpstr>Market Share vs Size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McGuire</dc:creator>
  <cp:lastModifiedBy>Jahnavi Angati</cp:lastModifiedBy>
  <cp:lastPrinted>2022-04-12T18:10:45Z</cp:lastPrinted>
  <dcterms:created xsi:type="dcterms:W3CDTF">2018-11-19T21:15:36Z</dcterms:created>
  <dcterms:modified xsi:type="dcterms:W3CDTF">2023-09-27T15:46:17Z</dcterms:modified>
</cp:coreProperties>
</file>