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horej\Downloads\DCF Model\"/>
    </mc:Choice>
  </mc:AlternateContent>
  <xr:revisionPtr revIDLastSave="0" documentId="13_ncr:1_{24969D40-AEE4-4FB9-8A3E-F3272CA649CA}" xr6:coauthVersionLast="47" xr6:coauthVersionMax="47" xr10:uidLastSave="{00000000-0000-0000-0000-000000000000}"/>
  <bookViews>
    <workbookView xWindow="-110" yWindow="-110" windowWidth="19420" windowHeight="10560" activeTab="1" xr2:uid="{0593C973-0A17-4E60-8C21-80A467B16AA7}"/>
  </bookViews>
  <sheets>
    <sheet name="Model " sheetId="1" r:id="rId1"/>
    <sheet name="Sales Forecast" sheetId="3" r:id="rId2"/>
    <sheet name="WA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D31" i="3"/>
  <c r="C31" i="3"/>
  <c r="E28" i="3"/>
  <c r="E29" i="3"/>
  <c r="E30" i="3"/>
  <c r="D28" i="3"/>
  <c r="D29" i="3"/>
  <c r="D30" i="3"/>
  <c r="C28" i="3"/>
  <c r="C29" i="3"/>
  <c r="C30" i="3"/>
  <c r="E27" i="3"/>
  <c r="D27" i="3"/>
  <c r="C27" i="3"/>
  <c r="D23" i="3"/>
  <c r="E21" i="3"/>
  <c r="E22" i="3"/>
  <c r="D22" i="3"/>
  <c r="I13" i="3"/>
  <c r="L12" i="3"/>
  <c r="K12" i="3"/>
  <c r="L10" i="3"/>
  <c r="K10" i="3"/>
  <c r="K8" i="3"/>
  <c r="L5" i="3"/>
  <c r="K5" i="3"/>
  <c r="K3" i="3"/>
  <c r="L3" i="3" s="1"/>
  <c r="D26" i="3"/>
  <c r="E26" i="3" s="1"/>
  <c r="F9" i="3"/>
  <c r="E9" i="3"/>
  <c r="D9" i="3"/>
  <c r="D10" i="3" s="1"/>
  <c r="E3" i="3"/>
  <c r="F3" i="3" s="1"/>
  <c r="B14" i="1"/>
  <c r="B15" i="1" s="1"/>
  <c r="D21" i="2"/>
  <c r="F17" i="2"/>
  <c r="F16" i="2"/>
  <c r="E18" i="2"/>
  <c r="E16" i="2"/>
  <c r="I9" i="2"/>
  <c r="E10" i="3" l="1"/>
  <c r="F10" i="3"/>
  <c r="I18" i="3" l="1"/>
  <c r="D20" i="3" s="1"/>
  <c r="E20" i="3" s="1"/>
  <c r="D11" i="2" l="1"/>
  <c r="D8" i="2"/>
  <c r="D12" i="2" l="1"/>
  <c r="C14" i="1" l="1"/>
  <c r="D14" i="1" s="1"/>
  <c r="E14" i="1" s="1"/>
  <c r="F14" i="1" s="1"/>
  <c r="G14" i="1" s="1"/>
  <c r="H14" i="1" s="1"/>
  <c r="I14" i="1" s="1"/>
  <c r="J14" i="1" s="1"/>
  <c r="K14" i="1" s="1"/>
  <c r="D5" i="1"/>
  <c r="E5" i="1" s="1"/>
  <c r="F5" i="1" s="1"/>
  <c r="G5" i="1" s="1"/>
  <c r="H5" i="1" s="1"/>
  <c r="I5" i="1" s="1"/>
  <c r="J5" i="1" s="1"/>
  <c r="K5" i="1" s="1"/>
  <c r="C5" i="1"/>
  <c r="C7" i="1"/>
  <c r="D7" i="1"/>
  <c r="E7" i="1"/>
  <c r="F7" i="1"/>
  <c r="G7" i="1"/>
  <c r="H7" i="1"/>
  <c r="I7" i="1"/>
  <c r="J7" i="1"/>
  <c r="K7" i="1"/>
  <c r="C13" i="1"/>
  <c r="D13" i="1" s="1"/>
  <c r="E13" i="1" s="1"/>
  <c r="F13" i="1" s="1"/>
  <c r="G13" i="1" s="1"/>
  <c r="H13" i="1" s="1"/>
  <c r="I13" i="1" s="1"/>
  <c r="J13" i="1" s="1"/>
  <c r="C15" i="1" l="1"/>
  <c r="K10" i="1"/>
  <c r="D15" i="1" l="1"/>
  <c r="E15" i="1" l="1"/>
  <c r="F15" i="1" l="1"/>
  <c r="G15" i="1" l="1"/>
  <c r="H15" i="1" l="1"/>
  <c r="I15" i="1" l="1"/>
  <c r="K15" i="1" l="1"/>
  <c r="J15" i="1"/>
  <c r="B22" i="1" l="1"/>
  <c r="B25" i="1" s="1"/>
  <c r="B27" i="1" s="1"/>
</calcChain>
</file>

<file path=xl/sharedStrings.xml><?xml version="1.0" encoding="utf-8"?>
<sst xmlns="http://schemas.openxmlformats.org/spreadsheetml/2006/main" count="66" uniqueCount="44">
  <si>
    <t>Stock</t>
  </si>
  <si>
    <t xml:space="preserve">Year </t>
  </si>
  <si>
    <t>Free cash flow</t>
  </si>
  <si>
    <t>Growth</t>
  </si>
  <si>
    <t>Growth Rate:</t>
  </si>
  <si>
    <t>Average Growth Rate:</t>
  </si>
  <si>
    <t>Year</t>
  </si>
  <si>
    <t>Terminal Value</t>
  </si>
  <si>
    <t>Future Free Cash Flows</t>
  </si>
  <si>
    <t>PV of FFCF</t>
  </si>
  <si>
    <t>Perpetual Growth Rate:</t>
  </si>
  <si>
    <t xml:space="preserve">Discount Rate: </t>
  </si>
  <si>
    <t xml:space="preserve">Sum of FCF </t>
  </si>
  <si>
    <t>Cash &amp; Cash Equivalents</t>
  </si>
  <si>
    <t xml:space="preserve">Total Debt </t>
  </si>
  <si>
    <t xml:space="preserve">Equity Value </t>
  </si>
  <si>
    <t xml:space="preserve">Shares Outstanding </t>
  </si>
  <si>
    <t>DCF Price per share:</t>
  </si>
  <si>
    <t>Nvidia</t>
  </si>
  <si>
    <t xml:space="preserve">Cost of Debt </t>
  </si>
  <si>
    <t>Intrest Expense</t>
  </si>
  <si>
    <t xml:space="preserve">Income Tax Expense </t>
  </si>
  <si>
    <t>Income Before Tax</t>
  </si>
  <si>
    <t xml:space="preserve">Effective Tax Rate </t>
  </si>
  <si>
    <t>Cost of Debt after Tax</t>
  </si>
  <si>
    <t xml:space="preserve">Cost of Equity </t>
  </si>
  <si>
    <t xml:space="preserve">Weight of Debt and Equity </t>
  </si>
  <si>
    <t xml:space="preserve">Market Cap </t>
  </si>
  <si>
    <t xml:space="preserve">Total </t>
  </si>
  <si>
    <t>WACC</t>
  </si>
  <si>
    <t>Company:                       Nvidia</t>
  </si>
  <si>
    <t xml:space="preserve">Risk Free Rate </t>
  </si>
  <si>
    <t>Beta</t>
  </si>
  <si>
    <t xml:space="preserve">Market Return </t>
  </si>
  <si>
    <t>Sales</t>
  </si>
  <si>
    <t>Data center</t>
  </si>
  <si>
    <t>Automotive</t>
  </si>
  <si>
    <t>Gaming</t>
  </si>
  <si>
    <t>Professional Visulaization</t>
  </si>
  <si>
    <t>Segment</t>
  </si>
  <si>
    <t>FY26</t>
  </si>
  <si>
    <t>Future Sales</t>
  </si>
  <si>
    <t>FY27</t>
  </si>
  <si>
    <t>FY28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</si>
</sst>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1" formatCode="0.00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444444"/>
      <name val="Amasis MT Pro Medium"/>
      <family val="1"/>
    </font>
    <font>
      <b/>
      <sz val="12"/>
      <color theme="1"/>
      <name val="Aptos Narrow"/>
      <family val="2"/>
      <scheme val="minor"/>
    </font>
    <font>
      <sz val="7"/>
      <color rgb="FFF0F3F5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  <font>
      <sz val="10"/>
      <color rgb="FFFFFFFF"/>
      <name val="Open Sans"/>
    </font>
    <font>
      <sz val="11"/>
      <color rgb="FFFFFFFF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6" borderId="1" xfId="0" applyFont="1" applyFill="1" applyBorder="1" applyAlignment="1">
      <alignment horizontal="center"/>
    </xf>
    <xf numFmtId="3" fontId="0" fillId="0" borderId="0" xfId="0" applyNumberFormat="1"/>
    <xf numFmtId="10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44" fontId="2" fillId="0" borderId="3" xfId="0" applyNumberFormat="1" applyFont="1" applyBorder="1"/>
    <xf numFmtId="0" fontId="3" fillId="5" borderId="1" xfId="0" applyFon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/>
    </xf>
    <xf numFmtId="44" fontId="0" fillId="7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0" fillId="0" borderId="1" xfId="0" applyBorder="1"/>
    <xf numFmtId="0" fontId="2" fillId="0" borderId="1" xfId="0" applyFont="1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6" fontId="7" fillId="0" borderId="18" xfId="0" applyNumberFormat="1" applyFont="1" applyBorder="1" applyAlignment="1">
      <alignment horizontal="center"/>
    </xf>
    <xf numFmtId="3" fontId="6" fillId="0" borderId="0" xfId="0" applyNumberFormat="1" applyFont="1"/>
    <xf numFmtId="10" fontId="5" fillId="4" borderId="1" xfId="1" applyNumberFormat="1" applyFont="1" applyFill="1" applyBorder="1" applyAlignment="1">
      <alignment horizontal="center"/>
    </xf>
    <xf numFmtId="10" fontId="7" fillId="0" borderId="18" xfId="1" applyNumberFormat="1" applyFont="1" applyBorder="1" applyAlignment="1"/>
    <xf numFmtId="171" fontId="7" fillId="6" borderId="18" xfId="1" applyNumberFormat="1" applyFont="1" applyFill="1" applyBorder="1" applyAlignment="1">
      <alignment horizontal="center"/>
    </xf>
    <xf numFmtId="0" fontId="7" fillId="6" borderId="18" xfId="0" applyNumberFormat="1" applyFont="1" applyFill="1" applyBorder="1" applyAlignment="1">
      <alignment horizontal="center"/>
    </xf>
    <xf numFmtId="9" fontId="8" fillId="6" borderId="1" xfId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6" fontId="0" fillId="0" borderId="9" xfId="0" applyNumberFormat="1" applyBorder="1" applyAlignment="1"/>
    <xf numFmtId="171" fontId="0" fillId="0" borderId="10" xfId="1" applyNumberFormat="1" applyFont="1" applyBorder="1" applyAlignment="1"/>
    <xf numFmtId="44" fontId="0" fillId="0" borderId="11" xfId="2" applyFont="1" applyBorder="1" applyAlignment="1"/>
    <xf numFmtId="171" fontId="0" fillId="0" borderId="12" xfId="1" applyNumberFormat="1" applyFont="1" applyBorder="1" applyAlignment="1"/>
    <xf numFmtId="6" fontId="0" fillId="0" borderId="13" xfId="0" applyNumberFormat="1" applyBorder="1" applyAlignment="1"/>
    <xf numFmtId="0" fontId="0" fillId="0" borderId="14" xfId="0" applyBorder="1" applyAlignment="1"/>
    <xf numFmtId="0" fontId="2" fillId="2" borderId="5" xfId="0" applyFont="1" applyFill="1" applyBorder="1" applyAlignment="1">
      <alignment horizontal="center"/>
    </xf>
    <xf numFmtId="44" fontId="2" fillId="2" borderId="5" xfId="2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71" fontId="2" fillId="0" borderId="23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4" fontId="4" fillId="6" borderId="1" xfId="0" applyNumberFormat="1" applyFont="1" applyFill="1" applyBorder="1" applyAlignment="1">
      <alignment horizontal="center"/>
    </xf>
    <xf numFmtId="171" fontId="0" fillId="7" borderId="1" xfId="1" applyNumberFormat="1" applyFont="1" applyFill="1" applyBorder="1" applyAlignment="1">
      <alignment horizontal="center"/>
    </xf>
    <xf numFmtId="44" fontId="0" fillId="0" borderId="0" xfId="0" applyNumberFormat="1"/>
    <xf numFmtId="3" fontId="10" fillId="0" borderId="0" xfId="0" applyNumberFormat="1" applyFont="1"/>
    <xf numFmtId="0" fontId="2" fillId="9" borderId="1" xfId="0" applyFont="1" applyFill="1" applyBorder="1" applyAlignment="1">
      <alignment horizontal="center"/>
    </xf>
    <xf numFmtId="0" fontId="9" fillId="0" borderId="0" xfId="0" applyFont="1"/>
    <xf numFmtId="44" fontId="9" fillId="0" borderId="0" xfId="0" applyNumberFormat="1" applyFont="1"/>
    <xf numFmtId="0" fontId="0" fillId="0" borderId="0" xfId="0" applyNumberFormat="1" applyAlignment="1">
      <alignment horizontal="center"/>
    </xf>
    <xf numFmtId="44" fontId="2" fillId="9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9" fontId="4" fillId="6" borderId="1" xfId="1" applyFont="1" applyFill="1" applyBorder="1" applyAlignment="1">
      <alignment horizontal="center"/>
    </xf>
    <xf numFmtId="0" fontId="2" fillId="6" borderId="1" xfId="0" applyFont="1" applyFill="1" applyBorder="1"/>
    <xf numFmtId="0" fontId="2" fillId="9" borderId="1" xfId="0" applyFont="1" applyFill="1" applyBorder="1"/>
    <xf numFmtId="10" fontId="2" fillId="9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9" fontId="2" fillId="9" borderId="1" xfId="0" applyNumberFormat="1" applyFont="1" applyFill="1" applyBorder="1" applyAlignment="1">
      <alignment horizontal="center"/>
    </xf>
    <xf numFmtId="0" fontId="2" fillId="8" borderId="1" xfId="0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592094</xdr:colOff>
      <xdr:row>0</xdr:row>
      <xdr:rowOff>154459</xdr:rowOff>
    </xdr:from>
    <xdr:to>
      <xdr:col>9</xdr:col>
      <xdr:colOff>283176</xdr:colOff>
      <xdr:row>2</xdr:row>
      <xdr:rowOff>163041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439097-453A-6B59-496D-F82C6F03651F}"/>
            </a:ext>
          </a:extLst>
        </xdr:cNvPr>
        <xdr:cNvSpPr/>
      </xdr:nvSpPr>
      <xdr:spPr>
        <a:xfrm>
          <a:off x="3329459" y="154459"/>
          <a:ext cx="3346622" cy="368987"/>
        </a:xfrm>
        <a:prstGeom prst="rect">
          <a:avLst/>
        </a:prstGeom>
        <a:solidFill>
          <a:schemeClr val="bg2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87056</xdr:colOff>
      <xdr:row>1</xdr:row>
      <xdr:rowOff>10242</xdr:rowOff>
    </xdr:from>
    <xdr:to>
      <xdr:col>9</xdr:col>
      <xdr:colOff>148508</xdr:colOff>
      <xdr:row>2</xdr:row>
      <xdr:rowOff>102419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18C4EA-A7C0-B5C4-88BC-CF0A06EA65B6}"/>
            </a:ext>
          </a:extLst>
        </xdr:cNvPr>
        <xdr:cNvSpPr txBox="1"/>
      </xdr:nvSpPr>
      <xdr:spPr>
        <a:xfrm>
          <a:off x="3431048" y="194597"/>
          <a:ext cx="3108428" cy="276532"/>
        </a:xfrm>
        <a:prstGeom prst="rect">
          <a:avLst/>
        </a:prstGeom>
        <a:solidFill>
          <a:schemeClr val="bg2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Dicounted Cash Flow</a:t>
          </a:r>
          <a:r>
            <a:rPr lang="en-US" sz="1600" b="1" baseline="0"/>
            <a:t> </a:t>
          </a:r>
          <a:endParaRPr lang="en-US" sz="1600" b="1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8C2F-BB53-4859-8FCA-DD8CCB070704}">
  <dimension ref="A1:L27"/>
  <sheetViews>
    <sheetView zoomScale="75" zoomScaleNormal="63" workbookViewId="0">
      <selection activeCell="C7" sqref="C7"/>
    </sheetView>
  </sheetViews>
  <sheetFormatPr defaultRowHeight="14.5" x14ac:dyDescent="0.35"/>
  <cols>
    <col min="1" max="1" width="22.36328125" bestFit="1" customWidth="1"/>
    <col min="2" max="2" width="16.453125" customWidth="1"/>
    <col min="3" max="3" width="18.08984375" customWidth="1"/>
    <col min="4" max="4" width="15.36328125" customWidth="1"/>
    <col min="5" max="5" width="17.81640625" customWidth="1"/>
    <col min="6" max="6" width="17.453125" customWidth="1"/>
    <col min="7" max="7" width="18.26953125" customWidth="1"/>
    <col min="8" max="8" width="18.08984375" customWidth="1"/>
    <col min="9" max="9" width="19.90625" customWidth="1"/>
    <col min="10" max="10" width="21.1796875" bestFit="1" customWidth="1"/>
    <col min="11" max="11" width="18.453125" customWidth="1"/>
  </cols>
  <sheetData>
    <row r="1" spans="1:12" x14ac:dyDescent="0.35">
      <c r="A1" s="8" t="s">
        <v>0</v>
      </c>
    </row>
    <row r="2" spans="1:12" x14ac:dyDescent="0.35">
      <c r="A2" s="15" t="s">
        <v>18</v>
      </c>
    </row>
    <row r="3" spans="1:12" x14ac:dyDescent="0.35">
      <c r="A3" s="15"/>
      <c r="B3" s="9"/>
    </row>
    <row r="5" spans="1:12" x14ac:dyDescent="0.35">
      <c r="A5" s="6" t="s">
        <v>1</v>
      </c>
      <c r="B5" s="5">
        <v>2016</v>
      </c>
      <c r="C5" s="5">
        <f>B5+1</f>
        <v>2017</v>
      </c>
      <c r="D5" s="5">
        <f>C5+1</f>
        <v>2018</v>
      </c>
      <c r="E5" s="5">
        <f>D5+1</f>
        <v>2019</v>
      </c>
      <c r="F5" s="5">
        <f>E5+1</f>
        <v>2020</v>
      </c>
      <c r="G5" s="5">
        <f>F5+1</f>
        <v>2021</v>
      </c>
      <c r="H5" s="5">
        <f>G5+1</f>
        <v>2022</v>
      </c>
      <c r="I5" s="5">
        <f>H5+1</f>
        <v>2023</v>
      </c>
      <c r="J5" s="5">
        <f>I5+1</f>
        <v>2024</v>
      </c>
      <c r="K5" s="5">
        <f>J5+1</f>
        <v>2025</v>
      </c>
    </row>
    <row r="6" spans="1:12" x14ac:dyDescent="0.35">
      <c r="A6" s="6" t="s">
        <v>2</v>
      </c>
      <c r="B6" s="13">
        <v>1096</v>
      </c>
      <c r="C6" s="13">
        <v>1503</v>
      </c>
      <c r="D6" s="13">
        <v>2911</v>
      </c>
      <c r="E6" s="13">
        <v>3143</v>
      </c>
      <c r="F6" s="13">
        <v>4272</v>
      </c>
      <c r="G6" s="13">
        <v>4694</v>
      </c>
      <c r="H6" s="13">
        <v>8132</v>
      </c>
      <c r="I6" s="13">
        <v>3808</v>
      </c>
      <c r="J6" s="13">
        <v>27021</v>
      </c>
      <c r="K6" s="13">
        <v>60853</v>
      </c>
      <c r="L6" s="7" t="b">
        <v>1</v>
      </c>
    </row>
    <row r="7" spans="1:12" x14ac:dyDescent="0.35">
      <c r="A7" s="6" t="s">
        <v>3</v>
      </c>
      <c r="B7" s="12">
        <v>0.42260065938059765</v>
      </c>
      <c r="C7" s="12">
        <f>(C6-B6)/B6</f>
        <v>0.37135036496350365</v>
      </c>
      <c r="D7" s="12">
        <f>(D6-C6)/C6</f>
        <v>0.93679308050565535</v>
      </c>
      <c r="E7" s="12">
        <f>(E6-D6)/D6</f>
        <v>7.9697698385434557E-2</v>
      </c>
      <c r="F7" s="12">
        <f>(F6-E6)/E6</f>
        <v>0.35921094495704742</v>
      </c>
      <c r="G7" s="12">
        <f>(G6-F6)/F6</f>
        <v>9.878277153558053E-2</v>
      </c>
      <c r="H7" s="12">
        <f>(H6-G6)/G6</f>
        <v>0.73242437153813378</v>
      </c>
      <c r="I7" s="12">
        <f>(I6-H6)/H6</f>
        <v>-0.53172651254303982</v>
      </c>
      <c r="J7" s="12">
        <f>(J6-I6)/I6</f>
        <v>6.0958508403361344</v>
      </c>
      <c r="K7" s="12">
        <f>(K6-J6)/J6</f>
        <v>1.2520632100958513</v>
      </c>
      <c r="L7" s="7" t="b">
        <v>1</v>
      </c>
    </row>
    <row r="9" spans="1:12" x14ac:dyDescent="0.35">
      <c r="J9" s="4" t="s">
        <v>4</v>
      </c>
      <c r="K9" s="11">
        <v>0.33</v>
      </c>
    </row>
    <row r="10" spans="1:12" x14ac:dyDescent="0.35">
      <c r="J10" s="4" t="s">
        <v>5</v>
      </c>
      <c r="K10" s="10">
        <f>AVERAGE(B7:K7)</f>
        <v>0.98170474291548993</v>
      </c>
    </row>
    <row r="12" spans="1:12" x14ac:dyDescent="0.35">
      <c r="B12" s="18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8">
        <v>10</v>
      </c>
    </row>
    <row r="13" spans="1:12" x14ac:dyDescent="0.35">
      <c r="A13" s="6" t="s">
        <v>6</v>
      </c>
      <c r="B13" s="5">
        <v>2026</v>
      </c>
      <c r="C13" s="5">
        <f t="shared" ref="C13:J13" si="0">B13+1</f>
        <v>2027</v>
      </c>
      <c r="D13" s="5">
        <f t="shared" si="0"/>
        <v>2028</v>
      </c>
      <c r="E13" s="5">
        <f t="shared" si="0"/>
        <v>2029</v>
      </c>
      <c r="F13" s="5">
        <f t="shared" si="0"/>
        <v>2030</v>
      </c>
      <c r="G13" s="5">
        <f t="shared" si="0"/>
        <v>2031</v>
      </c>
      <c r="H13" s="5">
        <f t="shared" si="0"/>
        <v>2032</v>
      </c>
      <c r="I13" s="5">
        <f t="shared" si="0"/>
        <v>2033</v>
      </c>
      <c r="J13" s="5">
        <f t="shared" si="0"/>
        <v>2034</v>
      </c>
      <c r="K13" s="5" t="s">
        <v>7</v>
      </c>
    </row>
    <row r="14" spans="1:12" x14ac:dyDescent="0.35">
      <c r="A14" s="6" t="s">
        <v>8</v>
      </c>
      <c r="B14" s="16">
        <f>K6*(1+K9)</f>
        <v>80934.490000000005</v>
      </c>
      <c r="C14" s="16">
        <f>B14*(1+$K$9)</f>
        <v>107642.87170000002</v>
      </c>
      <c r="D14" s="16">
        <f>C14*(1+$K$9)</f>
        <v>143165.01936100004</v>
      </c>
      <c r="E14" s="16">
        <f>D14*(1+$K$9)</f>
        <v>190409.47575013008</v>
      </c>
      <c r="F14" s="16">
        <f>E14*(1+$K$9)</f>
        <v>253244.60274767302</v>
      </c>
      <c r="G14" s="16">
        <f>F14*(1+$K$9)</f>
        <v>336815.32165440515</v>
      </c>
      <c r="H14" s="16">
        <f>G14*(1+$K$9)</f>
        <v>447964.37780035887</v>
      </c>
      <c r="I14" s="16">
        <f>H14*(1+$K$9)</f>
        <v>595792.62247447728</v>
      </c>
      <c r="J14" s="16">
        <f>I14*(1+$K$9)</f>
        <v>792404.18789105478</v>
      </c>
      <c r="K14" s="16">
        <f>J14*(1+K17)/(K18-K17)</f>
        <v>9958222.981682973</v>
      </c>
      <c r="L14" s="7" t="b">
        <v>1</v>
      </c>
    </row>
    <row r="15" spans="1:12" x14ac:dyDescent="0.35">
      <c r="A15" s="6" t="s">
        <v>9</v>
      </c>
      <c r="B15" s="17">
        <f>B14/(1+$K$18)^B12</f>
        <v>72085.570667001433</v>
      </c>
      <c r="C15" s="17">
        <f t="shared" ref="C15:K15" si="1">C14/(1+$K$18)^C12</f>
        <v>85391.509019888224</v>
      </c>
      <c r="D15" s="17">
        <f t="shared" si="1"/>
        <v>101153.52830287814</v>
      </c>
      <c r="E15" s="17">
        <f t="shared" si="1"/>
        <v>119824.98500803004</v>
      </c>
      <c r="F15" s="17">
        <f t="shared" si="1"/>
        <v>141942.91858197193</v>
      </c>
      <c r="G15" s="17">
        <f t="shared" si="1"/>
        <v>168143.49807110857</v>
      </c>
      <c r="H15" s="17">
        <f t="shared" si="1"/>
        <v>199180.31999082566</v>
      </c>
      <c r="I15" s="17">
        <f t="shared" si="1"/>
        <v>235946.08371279345</v>
      </c>
      <c r="J15" s="17">
        <f t="shared" si="1"/>
        <v>279498.26781063888</v>
      </c>
      <c r="K15" s="17">
        <f t="shared" si="1"/>
        <v>3128447.791303921</v>
      </c>
      <c r="L15" s="7" t="b">
        <v>1</v>
      </c>
    </row>
    <row r="17" spans="1:11" x14ac:dyDescent="0.35">
      <c r="J17" s="4" t="s">
        <v>10</v>
      </c>
      <c r="K17" s="11">
        <v>0.04</v>
      </c>
    </row>
    <row r="18" spans="1:11" x14ac:dyDescent="0.35">
      <c r="J18" s="4" t="s">
        <v>11</v>
      </c>
      <c r="K18" s="11">
        <v>0.12275576444939389</v>
      </c>
    </row>
    <row r="22" spans="1:11" x14ac:dyDescent="0.35">
      <c r="A22" s="1" t="s">
        <v>12</v>
      </c>
      <c r="B22" s="14">
        <f>SUM(B15:K15)</f>
        <v>4531614.4724690579</v>
      </c>
    </row>
    <row r="23" spans="1:11" x14ac:dyDescent="0.35">
      <c r="A23" s="2" t="s">
        <v>13</v>
      </c>
      <c r="B23" s="54">
        <v>43210</v>
      </c>
    </row>
    <row r="24" spans="1:11" x14ac:dyDescent="0.35">
      <c r="A24" s="2" t="s">
        <v>14</v>
      </c>
      <c r="B24" s="54">
        <v>10270</v>
      </c>
    </row>
    <row r="25" spans="1:11" x14ac:dyDescent="0.35">
      <c r="A25" s="1" t="s">
        <v>15</v>
      </c>
      <c r="B25" s="14">
        <f>B22+B23-B24</f>
        <v>4564554.4724690579</v>
      </c>
    </row>
    <row r="26" spans="1:11" x14ac:dyDescent="0.35">
      <c r="A26" s="2" t="s">
        <v>16</v>
      </c>
      <c r="B26" s="53">
        <v>24400</v>
      </c>
    </row>
    <row r="27" spans="1:11" x14ac:dyDescent="0.35">
      <c r="A27" s="3" t="s">
        <v>17</v>
      </c>
      <c r="B27" s="55">
        <f>B25/B26</f>
        <v>187.07190460938762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E8A3-0C1C-47D8-A650-39DA59FB850E}">
  <dimension ref="B3:L33"/>
  <sheetViews>
    <sheetView tabSelected="1" zoomScale="84" workbookViewId="0">
      <selection activeCell="B19" sqref="B19"/>
    </sheetView>
  </sheetViews>
  <sheetFormatPr defaultRowHeight="14.5" x14ac:dyDescent="0.35"/>
  <cols>
    <col min="2" max="2" width="27.6328125" customWidth="1"/>
    <col min="3" max="3" width="27" customWidth="1"/>
    <col min="4" max="4" width="21.08984375" customWidth="1"/>
    <col min="5" max="5" width="18.6328125" customWidth="1"/>
    <col min="6" max="6" width="23.6328125" customWidth="1"/>
    <col min="7" max="7" width="22.6328125" bestFit="1" customWidth="1"/>
    <col min="8" max="8" width="22.6328125" customWidth="1"/>
    <col min="10" max="12" width="11.81640625" bestFit="1" customWidth="1"/>
  </cols>
  <sheetData>
    <row r="3" spans="2:12" x14ac:dyDescent="0.35">
      <c r="B3" s="62" t="s">
        <v>1</v>
      </c>
      <c r="C3" s="62" t="s">
        <v>39</v>
      </c>
      <c r="D3" s="62">
        <v>2023</v>
      </c>
      <c r="E3" s="62">
        <f>D3+1</f>
        <v>2024</v>
      </c>
      <c r="F3" s="62">
        <f>E3+1</f>
        <v>2025</v>
      </c>
      <c r="J3" s="62">
        <v>2023</v>
      </c>
      <c r="K3" s="62">
        <f>J3+1</f>
        <v>2024</v>
      </c>
      <c r="L3" s="62">
        <f>K3+1</f>
        <v>2025</v>
      </c>
    </row>
    <row r="4" spans="2:12" x14ac:dyDescent="0.35">
      <c r="B4" s="6" t="s">
        <v>34</v>
      </c>
      <c r="C4" s="35"/>
      <c r="D4" s="58"/>
      <c r="E4" s="58"/>
      <c r="F4" s="58"/>
      <c r="J4" s="13">
        <v>9521</v>
      </c>
      <c r="K4" s="13">
        <v>10762</v>
      </c>
      <c r="L4" s="13">
        <v>12023</v>
      </c>
    </row>
    <row r="5" spans="2:12" x14ac:dyDescent="0.35">
      <c r="B5" s="57"/>
      <c r="C5" s="35" t="s">
        <v>35</v>
      </c>
      <c r="D5" s="58">
        <v>15010</v>
      </c>
      <c r="E5" s="58">
        <v>47520</v>
      </c>
      <c r="F5" s="58">
        <v>98010</v>
      </c>
      <c r="J5" s="58"/>
      <c r="K5" s="69">
        <f>(K4-J4)/J4</f>
        <v>0.13034345131813885</v>
      </c>
      <c r="L5" s="69">
        <f>(L4-K4)/K4</f>
        <v>0.11717152945549154</v>
      </c>
    </row>
    <row r="6" spans="2:12" x14ac:dyDescent="0.35">
      <c r="B6" s="57"/>
      <c r="C6" s="35" t="s">
        <v>37</v>
      </c>
      <c r="D6" s="13">
        <v>9521</v>
      </c>
      <c r="E6" s="13">
        <v>10762</v>
      </c>
      <c r="F6" s="13">
        <v>12023</v>
      </c>
    </row>
    <row r="7" spans="2:12" x14ac:dyDescent="0.35">
      <c r="B7" s="57"/>
      <c r="C7" s="35" t="s">
        <v>36</v>
      </c>
      <c r="D7" s="13">
        <v>903</v>
      </c>
      <c r="E7" s="13">
        <v>1090</v>
      </c>
      <c r="F7" s="13">
        <v>1410</v>
      </c>
      <c r="J7" s="58">
        <v>15010</v>
      </c>
      <c r="K7" s="58">
        <v>47520</v>
      </c>
      <c r="L7" s="58">
        <v>98010</v>
      </c>
    </row>
    <row r="8" spans="2:12" x14ac:dyDescent="0.35">
      <c r="B8" s="57"/>
      <c r="C8" s="35" t="s">
        <v>38</v>
      </c>
      <c r="D8" s="58">
        <v>1540</v>
      </c>
      <c r="E8" s="58">
        <v>1550</v>
      </c>
      <c r="F8" s="58">
        <v>1830</v>
      </c>
      <c r="K8">
        <f>(K7-J7)/K7</f>
        <v>0.68413299663299665</v>
      </c>
    </row>
    <row r="9" spans="2:12" x14ac:dyDescent="0.35">
      <c r="B9" s="6" t="s">
        <v>28</v>
      </c>
      <c r="C9" s="35"/>
      <c r="D9" s="58">
        <f>SUM(D5:D8)</f>
        <v>26974</v>
      </c>
      <c r="E9" s="58">
        <f>SUM(E5:E8)</f>
        <v>60922</v>
      </c>
      <c r="F9" s="58">
        <f>SUM(F5:F8)</f>
        <v>113273</v>
      </c>
      <c r="J9" s="13">
        <v>903</v>
      </c>
      <c r="K9" s="13">
        <v>1090</v>
      </c>
      <c r="L9" s="13">
        <v>1410</v>
      </c>
    </row>
    <row r="10" spans="2:12" x14ac:dyDescent="0.35">
      <c r="B10" s="6" t="s">
        <v>3</v>
      </c>
      <c r="C10" s="35"/>
      <c r="D10" s="59">
        <f>(D9-C12)/C12</f>
        <v>2.2293230289068887E-3</v>
      </c>
      <c r="E10" s="12">
        <f>(E9-D9)/D9</f>
        <v>1.2585452658115222</v>
      </c>
      <c r="F10" s="12">
        <f>(F9-E9)/E9</f>
        <v>0.85931190702865956</v>
      </c>
      <c r="K10">
        <f>(K9-J9)/K9</f>
        <v>0.17155963302752295</v>
      </c>
      <c r="L10">
        <f>(L9-K9)/L9</f>
        <v>0.22695035460992907</v>
      </c>
    </row>
    <row r="11" spans="2:12" x14ac:dyDescent="0.35">
      <c r="J11" s="58">
        <v>1540</v>
      </c>
      <c r="K11" s="58">
        <v>1550</v>
      </c>
      <c r="L11" s="58">
        <v>1830</v>
      </c>
    </row>
    <row r="12" spans="2:12" ht="15" x14ac:dyDescent="0.4">
      <c r="C12" s="61">
        <v>26914</v>
      </c>
      <c r="D12" s="60"/>
      <c r="E12" s="60"/>
      <c r="F12" s="63">
        <v>98.01</v>
      </c>
      <c r="K12">
        <f>(K11-J11)/K11</f>
        <v>6.4516129032258064E-3</v>
      </c>
      <c r="L12">
        <f>(L11-K11)/L11</f>
        <v>0.15300546448087432</v>
      </c>
    </row>
    <row r="13" spans="2:12" ht="15" x14ac:dyDescent="0.4">
      <c r="E13" s="60"/>
      <c r="F13" s="63">
        <v>11.67</v>
      </c>
      <c r="G13" s="70" t="s">
        <v>4</v>
      </c>
      <c r="H13" s="8" t="s">
        <v>39</v>
      </c>
      <c r="I13" s="74">
        <f>AVERAGE(I14:I17)</f>
        <v>0.30707499999999999</v>
      </c>
    </row>
    <row r="14" spans="2:12" ht="15" x14ac:dyDescent="0.4">
      <c r="E14" s="60"/>
      <c r="F14" s="63"/>
      <c r="G14" s="75"/>
      <c r="H14" s="73" t="s">
        <v>35</v>
      </c>
      <c r="I14" s="10">
        <v>0.82599999999999996</v>
      </c>
    </row>
    <row r="15" spans="2:12" ht="15" x14ac:dyDescent="0.4">
      <c r="E15" s="60"/>
      <c r="F15" s="63"/>
      <c r="G15" s="75"/>
      <c r="H15" s="73" t="s">
        <v>37</v>
      </c>
      <c r="I15" s="10">
        <v>0.1232</v>
      </c>
    </row>
    <row r="16" spans="2:12" ht="15" x14ac:dyDescent="0.4">
      <c r="E16" s="60"/>
      <c r="F16" s="63"/>
      <c r="G16" s="75"/>
      <c r="H16" s="73" t="s">
        <v>36</v>
      </c>
      <c r="I16" s="10">
        <v>0.19939999999999999</v>
      </c>
    </row>
    <row r="17" spans="2:9" ht="15" x14ac:dyDescent="0.4">
      <c r="E17" s="60"/>
      <c r="F17" s="63"/>
      <c r="G17" s="75"/>
      <c r="H17" s="73" t="s">
        <v>38</v>
      </c>
      <c r="I17" s="10">
        <v>7.9699999999999993E-2</v>
      </c>
    </row>
    <row r="18" spans="2:9" ht="15" x14ac:dyDescent="0.4">
      <c r="D18" s="60"/>
      <c r="E18" s="60"/>
      <c r="F18" s="63">
        <v>1.83</v>
      </c>
      <c r="G18" s="71" t="s">
        <v>5</v>
      </c>
      <c r="H18" s="71"/>
      <c r="I18" s="72">
        <f>AVERAGE(D10:F10)</f>
        <v>0.70669549862302949</v>
      </c>
    </row>
    <row r="19" spans="2:9" ht="15" x14ac:dyDescent="0.4">
      <c r="B19" s="20"/>
      <c r="C19" s="68" t="s">
        <v>40</v>
      </c>
      <c r="D19" s="68" t="s">
        <v>42</v>
      </c>
      <c r="E19" s="68" t="s">
        <v>43</v>
      </c>
      <c r="F19" s="63"/>
      <c r="G19" s="60"/>
      <c r="H19" s="60"/>
    </row>
    <row r="20" spans="2:9" ht="15" x14ac:dyDescent="0.4">
      <c r="B20" s="19" t="s">
        <v>35</v>
      </c>
      <c r="C20" s="67">
        <v>1.5247999999999999</v>
      </c>
      <c r="D20" s="67">
        <f>C20+I18</f>
        <v>2.2314954986230293</v>
      </c>
      <c r="E20" s="67">
        <f>D20+I18</f>
        <v>2.9381909972460587</v>
      </c>
      <c r="F20" s="63"/>
      <c r="G20" s="60"/>
      <c r="H20" s="60"/>
    </row>
    <row r="21" spans="2:9" ht="15" x14ac:dyDescent="0.4">
      <c r="B21" s="21" t="s">
        <v>37</v>
      </c>
      <c r="C21" s="67">
        <v>0.1024</v>
      </c>
      <c r="D21" s="67">
        <v>8.5599999999999996E-2</v>
      </c>
      <c r="E21" s="67">
        <f>D21+$I$15</f>
        <v>0.20879999999999999</v>
      </c>
      <c r="F21" s="63"/>
      <c r="G21" s="60"/>
      <c r="H21" s="60"/>
    </row>
    <row r="22" spans="2:9" ht="15" x14ac:dyDescent="0.4">
      <c r="B22" s="21" t="s">
        <v>36</v>
      </c>
      <c r="C22" s="67">
        <v>0.35870000000000002</v>
      </c>
      <c r="D22" s="67">
        <f>C22+$I$16</f>
        <v>0.55810000000000004</v>
      </c>
      <c r="E22" s="67">
        <f>D22+$I$16</f>
        <v>0.75750000000000006</v>
      </c>
      <c r="F22" s="63"/>
      <c r="G22" s="60"/>
      <c r="H22" s="60"/>
    </row>
    <row r="23" spans="2:9" ht="15" x14ac:dyDescent="0.4">
      <c r="B23" s="21" t="s">
        <v>38</v>
      </c>
      <c r="C23" s="67">
        <v>4.2599999999999999E-2</v>
      </c>
      <c r="D23" s="67">
        <f>C23+$I$17</f>
        <v>0.12229999999999999</v>
      </c>
      <c r="E23" s="67">
        <v>0.10199999999999999</v>
      </c>
      <c r="F23" s="63"/>
      <c r="G23" s="60"/>
      <c r="H23" s="60"/>
    </row>
    <row r="24" spans="2:9" ht="15" x14ac:dyDescent="0.4">
      <c r="C24" s="65"/>
      <c r="D24" s="65"/>
      <c r="E24" s="65"/>
      <c r="F24" s="63"/>
      <c r="G24" s="60"/>
      <c r="H24" s="60"/>
    </row>
    <row r="25" spans="2:9" ht="15" x14ac:dyDescent="0.4">
      <c r="C25" s="65">
        <v>1</v>
      </c>
      <c r="D25" s="65">
        <v>2</v>
      </c>
      <c r="E25" s="65">
        <v>3</v>
      </c>
      <c r="F25" s="63"/>
      <c r="G25" s="60"/>
      <c r="H25" s="60"/>
    </row>
    <row r="26" spans="2:9" ht="15" x14ac:dyDescent="0.4">
      <c r="B26" s="6"/>
      <c r="C26" s="5">
        <v>2026</v>
      </c>
      <c r="D26" s="5">
        <f t="shared" ref="D26:E26" si="0">C26+1</f>
        <v>2027</v>
      </c>
      <c r="E26" s="5">
        <f t="shared" si="0"/>
        <v>2028</v>
      </c>
      <c r="F26" s="64"/>
      <c r="G26" s="60"/>
      <c r="H26" s="60"/>
    </row>
    <row r="27" spans="2:9" ht="15" x14ac:dyDescent="0.4">
      <c r="B27" s="35" t="s">
        <v>35</v>
      </c>
      <c r="C27" s="58">
        <f>F5*(1+C20)</f>
        <v>247455.64799999999</v>
      </c>
      <c r="D27" s="58">
        <f>C27*(1+D20)</f>
        <v>799651.81262084481</v>
      </c>
      <c r="E27" s="58">
        <f>D27*(1+E20)</f>
        <v>3149181.5693949033</v>
      </c>
      <c r="F27" s="64"/>
      <c r="G27" s="60"/>
      <c r="H27" s="60"/>
    </row>
    <row r="28" spans="2:9" ht="15" x14ac:dyDescent="0.4">
      <c r="B28" s="35" t="s">
        <v>37</v>
      </c>
      <c r="C28" s="58">
        <f t="shared" ref="C28:C30" si="1">F6*(1+C21)</f>
        <v>13254.155200000001</v>
      </c>
      <c r="D28" s="58">
        <f t="shared" ref="D28:E30" si="2">C28*(1+D21)</f>
        <v>14388.710885119999</v>
      </c>
      <c r="E28" s="58">
        <f t="shared" si="2"/>
        <v>17393.073717933057</v>
      </c>
      <c r="F28" s="64"/>
      <c r="G28" s="60"/>
      <c r="H28" s="60"/>
    </row>
    <row r="29" spans="2:9" ht="15" x14ac:dyDescent="0.4">
      <c r="B29" s="35" t="s">
        <v>36</v>
      </c>
      <c r="C29" s="58">
        <f t="shared" si="1"/>
        <v>1915.7670000000001</v>
      </c>
      <c r="D29" s="58">
        <f t="shared" si="2"/>
        <v>2984.9565627000002</v>
      </c>
      <c r="E29" s="58">
        <f t="shared" si="2"/>
        <v>5246.0611589452501</v>
      </c>
      <c r="F29" s="64"/>
      <c r="G29" s="60"/>
      <c r="H29" s="60"/>
    </row>
    <row r="30" spans="2:9" ht="15" x14ac:dyDescent="0.4">
      <c r="B30" s="35" t="s">
        <v>38</v>
      </c>
      <c r="C30" s="58">
        <f t="shared" si="1"/>
        <v>1907.9579999999999</v>
      </c>
      <c r="D30" s="58">
        <f t="shared" si="2"/>
        <v>2141.3012634000002</v>
      </c>
      <c r="E30" s="58">
        <f t="shared" si="2"/>
        <v>2359.7139922668002</v>
      </c>
      <c r="F30" s="64"/>
      <c r="G30" s="60"/>
      <c r="H30" s="60"/>
    </row>
    <row r="31" spans="2:9" x14ac:dyDescent="0.35">
      <c r="B31" s="6" t="s">
        <v>41</v>
      </c>
      <c r="C31" s="66">
        <f>SUM(C27:C30)</f>
        <v>264533.5282</v>
      </c>
      <c r="D31" s="66">
        <f>SUM(D27:D30)</f>
        <v>819166.78133206477</v>
      </c>
      <c r="E31" s="66">
        <f>SUM(E27:E30)</f>
        <v>3174180.4182640486</v>
      </c>
    </row>
    <row r="33" spans="3:5" x14ac:dyDescent="0.35">
      <c r="C33" s="60"/>
      <c r="D33" s="60"/>
      <c r="E33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C578-6278-408A-B3EC-E0C57E2FE288}">
  <dimension ref="B2:I21"/>
  <sheetViews>
    <sheetView zoomScale="89" workbookViewId="0">
      <selection activeCell="E11" sqref="E11"/>
    </sheetView>
  </sheetViews>
  <sheetFormatPr defaultRowHeight="14.5" x14ac:dyDescent="0.35"/>
  <cols>
    <col min="3" max="3" width="12.7265625" customWidth="1"/>
    <col min="4" max="4" width="36.54296875" customWidth="1"/>
    <col min="5" max="5" width="14" bestFit="1" customWidth="1"/>
    <col min="8" max="8" width="18.36328125" customWidth="1"/>
    <col min="9" max="9" width="9" bestFit="1" customWidth="1"/>
  </cols>
  <sheetData>
    <row r="2" spans="2:9" ht="21" x14ac:dyDescent="0.5">
      <c r="D2" s="36" t="s">
        <v>30</v>
      </c>
    </row>
    <row r="4" spans="2:9" ht="15" thickBot="1" x14ac:dyDescent="0.4"/>
    <row r="5" spans="2:9" ht="15" thickBot="1" x14ac:dyDescent="0.4">
      <c r="B5" s="28" t="s">
        <v>19</v>
      </c>
      <c r="C5" s="29"/>
      <c r="D5" s="30"/>
      <c r="G5" s="28" t="s">
        <v>25</v>
      </c>
      <c r="H5" s="29"/>
      <c r="I5" s="30"/>
    </row>
    <row r="6" spans="2:9" x14ac:dyDescent="0.35">
      <c r="B6" s="26" t="s">
        <v>20</v>
      </c>
      <c r="C6" s="27"/>
      <c r="D6" s="37">
        <v>247</v>
      </c>
      <c r="G6" s="26" t="s">
        <v>31</v>
      </c>
      <c r="H6" s="27"/>
      <c r="I6" s="41">
        <v>4.6449999999999998E-2</v>
      </c>
    </row>
    <row r="7" spans="2:9" x14ac:dyDescent="0.35">
      <c r="B7" s="23" t="s">
        <v>14</v>
      </c>
      <c r="C7" s="22"/>
      <c r="D7" s="37">
        <v>10270</v>
      </c>
      <c r="G7" s="23" t="s">
        <v>32</v>
      </c>
      <c r="H7" s="22"/>
      <c r="I7" s="42">
        <v>1.76</v>
      </c>
    </row>
    <row r="8" spans="2:9" ht="16" x14ac:dyDescent="0.4">
      <c r="B8" s="23" t="s">
        <v>19</v>
      </c>
      <c r="C8" s="22"/>
      <c r="D8" s="39">
        <f>D6/D7</f>
        <v>2.4050632911392405E-2</v>
      </c>
      <c r="G8" s="23" t="s">
        <v>33</v>
      </c>
      <c r="H8" s="22"/>
      <c r="I8" s="43">
        <v>0.09</v>
      </c>
    </row>
    <row r="9" spans="2:9" x14ac:dyDescent="0.35">
      <c r="B9" s="23" t="s">
        <v>21</v>
      </c>
      <c r="C9" s="22"/>
      <c r="D9" s="37">
        <v>11146</v>
      </c>
      <c r="G9" s="23" t="s">
        <v>25</v>
      </c>
      <c r="H9" s="22"/>
      <c r="I9" s="40">
        <f>(I6)+(I7)*(I8-I6)</f>
        <v>0.12309799999999999</v>
      </c>
    </row>
    <row r="10" spans="2:9" x14ac:dyDescent="0.35">
      <c r="B10" s="23" t="s">
        <v>22</v>
      </c>
      <c r="C10" s="22"/>
      <c r="D10" s="37">
        <v>84026</v>
      </c>
    </row>
    <row r="11" spans="2:9" ht="16" x14ac:dyDescent="0.4">
      <c r="B11" s="23" t="s">
        <v>23</v>
      </c>
      <c r="C11" s="22"/>
      <c r="D11" s="39">
        <f>D9/D10</f>
        <v>0.13264941803727417</v>
      </c>
    </row>
    <row r="12" spans="2:9" ht="16.5" thickBot="1" x14ac:dyDescent="0.45">
      <c r="B12" s="24" t="s">
        <v>24</v>
      </c>
      <c r="C12" s="25"/>
      <c r="D12" s="39">
        <f>D8*(1-D11)</f>
        <v>2.0860330452268091E-2</v>
      </c>
    </row>
    <row r="14" spans="2:9" ht="15" thickBot="1" x14ac:dyDescent="0.4"/>
    <row r="15" spans="2:9" ht="15" thickBot="1" x14ac:dyDescent="0.4">
      <c r="D15" s="31" t="s">
        <v>26</v>
      </c>
      <c r="E15" s="32"/>
      <c r="F15" s="33"/>
    </row>
    <row r="16" spans="2:9" x14ac:dyDescent="0.35">
      <c r="D16" s="44" t="s">
        <v>14</v>
      </c>
      <c r="E16" s="47">
        <f>D7</f>
        <v>10270</v>
      </c>
      <c r="F16" s="48">
        <f>E16/E18</f>
        <v>3.4552715601207156E-3</v>
      </c>
    </row>
    <row r="17" spans="3:8" x14ac:dyDescent="0.35">
      <c r="D17" s="45" t="s">
        <v>27</v>
      </c>
      <c r="E17" s="49">
        <v>2962000</v>
      </c>
      <c r="F17" s="50">
        <f>E17/E18</f>
        <v>0.99654472843987929</v>
      </c>
      <c r="H17" s="38"/>
    </row>
    <row r="18" spans="3:8" ht="15" thickBot="1" x14ac:dyDescent="0.4">
      <c r="D18" s="46" t="s">
        <v>28</v>
      </c>
      <c r="E18" s="51">
        <f>SUM(E16:E17)</f>
        <v>2972270</v>
      </c>
      <c r="F18" s="52"/>
    </row>
    <row r="20" spans="3:8" ht="15" thickBot="1" x14ac:dyDescent="0.4"/>
    <row r="21" spans="3:8" ht="15" thickBot="1" x14ac:dyDescent="0.4">
      <c r="C21" s="34" t="s">
        <v>29</v>
      </c>
      <c r="D21" s="56">
        <f>(D8*F16)+(I9*F17)</f>
        <v>0.12275576444939389</v>
      </c>
    </row>
  </sheetData>
  <mergeCells count="14">
    <mergeCell ref="D15:F15"/>
    <mergeCell ref="G5:I5"/>
    <mergeCell ref="G6:H6"/>
    <mergeCell ref="G7:H7"/>
    <mergeCell ref="G8:H8"/>
    <mergeCell ref="G9:H9"/>
    <mergeCell ref="B5:D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</vt:lpstr>
      <vt:lpstr>Sales Forecast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Rathore, Jaivardhan Singh</dc:creator>
  <cp:lastModifiedBy>Rathore, Jaivardhan Singh</cp:lastModifiedBy>
  <dcterms:created xsi:type="dcterms:W3CDTF">2025-03-24T06:57:30Z</dcterms:created>
  <dcterms:modified xsi:type="dcterms:W3CDTF">2025-03-26T05:08:23Z</dcterms:modified>
</cp:coreProperties>
</file>