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iva\Downloads\Peers Project\"/>
    </mc:Choice>
  </mc:AlternateContent>
  <xr:revisionPtr revIDLastSave="0" documentId="13_ncr:1_{0AD60994-B735-4A40-921E-02DC39FBFCB3}" xr6:coauthVersionLast="47" xr6:coauthVersionMax="47" xr10:uidLastSave="{00000000-0000-0000-0000-000000000000}"/>
  <bookViews>
    <workbookView xWindow="-98" yWindow="-98" windowWidth="21795" windowHeight="12975" xr2:uid="{C22C85F5-8FFC-4FF4-90E2-C737C777387B}"/>
  </bookViews>
  <sheets>
    <sheet name="Statements" sheetId="2" r:id="rId1"/>
    <sheet name="Ratios" sheetId="3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5" i="2" l="1"/>
  <c r="H205" i="2"/>
  <c r="G205" i="2"/>
  <c r="F205" i="2"/>
  <c r="I203" i="2"/>
  <c r="H203" i="2"/>
  <c r="G203" i="2"/>
  <c r="F203" i="2"/>
  <c r="I196" i="2"/>
  <c r="H196" i="2"/>
  <c r="G196" i="2"/>
  <c r="F196" i="2"/>
  <c r="I194" i="2"/>
  <c r="H194" i="2"/>
  <c r="G194" i="2"/>
  <c r="F194" i="2"/>
  <c r="I193" i="2"/>
  <c r="H193" i="2"/>
  <c r="G193" i="2"/>
  <c r="F193" i="2"/>
  <c r="I170" i="3"/>
  <c r="H170" i="3"/>
  <c r="I167" i="3"/>
  <c r="I166" i="3"/>
  <c r="I169" i="3" s="1"/>
  <c r="P169" i="3" s="1"/>
  <c r="H166" i="3"/>
  <c r="O166" i="3" s="1"/>
  <c r="G166" i="3"/>
  <c r="G169" i="3" s="1"/>
  <c r="N169" i="3" s="1"/>
  <c r="I164" i="3"/>
  <c r="H164" i="3"/>
  <c r="G164" i="3"/>
  <c r="G170" i="3" s="1"/>
  <c r="N163" i="3"/>
  <c r="I163" i="3"/>
  <c r="P163" i="3" s="1"/>
  <c r="H163" i="3"/>
  <c r="H167" i="3" s="1"/>
  <c r="G163" i="3"/>
  <c r="G167" i="3" s="1"/>
  <c r="I161" i="3"/>
  <c r="H161" i="3"/>
  <c r="G161" i="3"/>
  <c r="O160" i="3"/>
  <c r="N160" i="3"/>
  <c r="I160" i="3"/>
  <c r="P160" i="3" s="1"/>
  <c r="H160" i="3"/>
  <c r="G160" i="3"/>
  <c r="I158" i="3"/>
  <c r="H158" i="3"/>
  <c r="G158" i="3"/>
  <c r="P157" i="3"/>
  <c r="O157" i="3"/>
  <c r="N157" i="3"/>
  <c r="I157" i="3"/>
  <c r="H157" i="3"/>
  <c r="G157" i="3"/>
  <c r="I155" i="3"/>
  <c r="H155" i="3"/>
  <c r="G155" i="3"/>
  <c r="P154" i="3"/>
  <c r="O154" i="3"/>
  <c r="I154" i="3"/>
  <c r="H154" i="3"/>
  <c r="G154" i="3"/>
  <c r="N154" i="3" s="1"/>
  <c r="I152" i="3"/>
  <c r="H152" i="3"/>
  <c r="G152" i="3"/>
  <c r="P151" i="3"/>
  <c r="I151" i="3"/>
  <c r="H151" i="3"/>
  <c r="O151" i="3" s="1"/>
  <c r="G151" i="3"/>
  <c r="N151" i="3" s="1"/>
  <c r="I149" i="3"/>
  <c r="H149" i="3"/>
  <c r="G149" i="3"/>
  <c r="I148" i="3"/>
  <c r="P148" i="3" s="1"/>
  <c r="H148" i="3"/>
  <c r="O148" i="3" s="1"/>
  <c r="G148" i="3"/>
  <c r="N148" i="3" s="1"/>
  <c r="I140" i="3"/>
  <c r="H140" i="3"/>
  <c r="G140" i="3"/>
  <c r="F140" i="3"/>
  <c r="N139" i="3"/>
  <c r="M139" i="3"/>
  <c r="I139" i="3"/>
  <c r="P139" i="3" s="1"/>
  <c r="H139" i="3"/>
  <c r="O139" i="3" s="1"/>
  <c r="G139" i="3"/>
  <c r="F139" i="3"/>
  <c r="I134" i="3"/>
  <c r="H134" i="3"/>
  <c r="G134" i="3"/>
  <c r="F134" i="3"/>
  <c r="P133" i="3"/>
  <c r="O133" i="3"/>
  <c r="I133" i="3"/>
  <c r="H133" i="3"/>
  <c r="G133" i="3"/>
  <c r="N133" i="3" s="1"/>
  <c r="F133" i="3"/>
  <c r="M133" i="3" s="1"/>
  <c r="P121" i="3"/>
  <c r="O121" i="3"/>
  <c r="N121" i="3"/>
  <c r="M121" i="3"/>
  <c r="P118" i="3"/>
  <c r="O118" i="3"/>
  <c r="N118" i="3"/>
  <c r="M118" i="3"/>
  <c r="P115" i="3"/>
  <c r="O115" i="3"/>
  <c r="N115" i="3"/>
  <c r="M115" i="3"/>
  <c r="P112" i="3"/>
  <c r="O112" i="3"/>
  <c r="N112" i="3"/>
  <c r="M112" i="3"/>
  <c r="N166" i="3" l="1"/>
  <c r="P166" i="3"/>
  <c r="H169" i="3"/>
  <c r="O169" i="3" s="1"/>
  <c r="O163" i="3"/>
  <c r="I102" i="3" l="1"/>
  <c r="H102" i="3"/>
  <c r="G102" i="3"/>
  <c r="F102" i="3"/>
  <c r="I101" i="3"/>
  <c r="P101" i="3" s="1"/>
  <c r="H101" i="3"/>
  <c r="O101" i="3" s="1"/>
  <c r="G101" i="3"/>
  <c r="N101" i="3" s="1"/>
  <c r="F101" i="3"/>
  <c r="I99" i="3"/>
  <c r="H99" i="3"/>
  <c r="G99" i="3"/>
  <c r="F99" i="3"/>
  <c r="I98" i="3"/>
  <c r="H98" i="3"/>
  <c r="G98" i="3"/>
  <c r="F98" i="3"/>
  <c r="I96" i="3"/>
  <c r="H96" i="3"/>
  <c r="G96" i="3"/>
  <c r="F96" i="3"/>
  <c r="I95" i="3"/>
  <c r="H95" i="3"/>
  <c r="G95" i="3"/>
  <c r="F95" i="3"/>
  <c r="I93" i="3"/>
  <c r="H93" i="3"/>
  <c r="G93" i="3"/>
  <c r="F93" i="3"/>
  <c r="I92" i="3"/>
  <c r="H92" i="3"/>
  <c r="G92" i="3"/>
  <c r="F92" i="3"/>
  <c r="I90" i="3"/>
  <c r="H90" i="3"/>
  <c r="G90" i="3"/>
  <c r="F90" i="3"/>
  <c r="I89" i="3"/>
  <c r="P89" i="3" s="1"/>
  <c r="H89" i="3"/>
  <c r="O89" i="3" s="1"/>
  <c r="G89" i="3"/>
  <c r="F89" i="3"/>
  <c r="I87" i="3"/>
  <c r="H87" i="3"/>
  <c r="G87" i="3"/>
  <c r="F87" i="3"/>
  <c r="I86" i="3"/>
  <c r="H86" i="3"/>
  <c r="G86" i="3"/>
  <c r="F86" i="3"/>
  <c r="I84" i="3"/>
  <c r="H84" i="3"/>
  <c r="G84" i="3"/>
  <c r="F84" i="3"/>
  <c r="I83" i="3"/>
  <c r="H83" i="3"/>
  <c r="G83" i="3"/>
  <c r="F83" i="3"/>
  <c r="I81" i="3"/>
  <c r="H81" i="3"/>
  <c r="G81" i="3"/>
  <c r="F81" i="3"/>
  <c r="I80" i="3"/>
  <c r="H80" i="3"/>
  <c r="O80" i="3" s="1"/>
  <c r="G80" i="3"/>
  <c r="F80" i="3"/>
  <c r="I78" i="3"/>
  <c r="P77" i="3" s="1"/>
  <c r="H78" i="3"/>
  <c r="O77" i="3" s="1"/>
  <c r="G78" i="3"/>
  <c r="N77" i="3" s="1"/>
  <c r="F78" i="3"/>
  <c r="F77" i="3"/>
  <c r="I75" i="3"/>
  <c r="H75" i="3"/>
  <c r="G75" i="3"/>
  <c r="F75" i="3"/>
  <c r="I74" i="3"/>
  <c r="H74" i="3"/>
  <c r="G74" i="3"/>
  <c r="F74" i="3"/>
  <c r="I63" i="3"/>
  <c r="H63" i="3"/>
  <c r="G63" i="3"/>
  <c r="F63" i="3"/>
  <c r="I62" i="3"/>
  <c r="H62" i="3"/>
  <c r="G62" i="3"/>
  <c r="F62" i="3"/>
  <c r="I56" i="3"/>
  <c r="H56" i="3"/>
  <c r="G56" i="3"/>
  <c r="F56" i="3"/>
  <c r="I53" i="3"/>
  <c r="H53" i="3"/>
  <c r="G53" i="3"/>
  <c r="F53" i="3"/>
  <c r="I50" i="3"/>
  <c r="H50" i="3"/>
  <c r="G50" i="3"/>
  <c r="F50" i="3"/>
  <c r="I49" i="3"/>
  <c r="H49" i="3"/>
  <c r="G49" i="3"/>
  <c r="F49" i="3"/>
  <c r="I46" i="3"/>
  <c r="H46" i="3"/>
  <c r="G46" i="3"/>
  <c r="F46" i="3"/>
  <c r="I45" i="3"/>
  <c r="I42" i="3"/>
  <c r="H42" i="3"/>
  <c r="G42" i="3"/>
  <c r="F42" i="3"/>
  <c r="I41" i="3"/>
  <c r="H41" i="3"/>
  <c r="G41" i="3"/>
  <c r="F41" i="3"/>
  <c r="I26" i="3"/>
  <c r="H26" i="3"/>
  <c r="G26" i="3"/>
  <c r="I34" i="3"/>
  <c r="P33" i="3" s="1"/>
  <c r="H34" i="3"/>
  <c r="G34" i="3"/>
  <c r="N33" i="3" s="1"/>
  <c r="I33" i="3"/>
  <c r="H33" i="3"/>
  <c r="G33" i="3"/>
  <c r="F34" i="3"/>
  <c r="F33" i="3"/>
  <c r="I38" i="3"/>
  <c r="H38" i="3"/>
  <c r="G38" i="3"/>
  <c r="F38" i="3"/>
  <c r="I37" i="3"/>
  <c r="I31" i="3"/>
  <c r="H31" i="3"/>
  <c r="G31" i="3"/>
  <c r="I30" i="3"/>
  <c r="H30" i="3"/>
  <c r="G30" i="3"/>
  <c r="F31" i="3"/>
  <c r="F30" i="3"/>
  <c r="D30" i="3"/>
  <c r="I27" i="3"/>
  <c r="H27" i="3"/>
  <c r="G27" i="3"/>
  <c r="F27" i="3"/>
  <c r="F26" i="3"/>
  <c r="I24" i="3"/>
  <c r="H24" i="3"/>
  <c r="G24" i="3"/>
  <c r="F24" i="3"/>
  <c r="I23" i="3"/>
  <c r="H23" i="3"/>
  <c r="G23" i="3"/>
  <c r="F23" i="3"/>
  <c r="I21" i="3"/>
  <c r="H21" i="3"/>
  <c r="G21" i="3"/>
  <c r="F21" i="3"/>
  <c r="I12" i="3"/>
  <c r="H12" i="3"/>
  <c r="G12" i="3"/>
  <c r="F12" i="3"/>
  <c r="I188" i="2"/>
  <c r="H188" i="2"/>
  <c r="I168" i="2"/>
  <c r="I172" i="2" s="1"/>
  <c r="I9" i="3" s="1"/>
  <c r="H168" i="2"/>
  <c r="H172" i="2" s="1"/>
  <c r="G168" i="2"/>
  <c r="G172" i="2" s="1"/>
  <c r="F168" i="2"/>
  <c r="F172" i="2" s="1"/>
  <c r="I153" i="2"/>
  <c r="I204" i="2" s="1"/>
  <c r="H153" i="2"/>
  <c r="H204" i="2" s="1"/>
  <c r="G153" i="2"/>
  <c r="G204" i="2" s="1"/>
  <c r="F153" i="2"/>
  <c r="F204" i="2" s="1"/>
  <c r="I143" i="2"/>
  <c r="H143" i="2"/>
  <c r="G143" i="2"/>
  <c r="F143" i="2"/>
  <c r="I116" i="2"/>
  <c r="I127" i="2" s="1"/>
  <c r="H116" i="2"/>
  <c r="H127" i="2" s="1"/>
  <c r="G116" i="2"/>
  <c r="G127" i="2" s="1"/>
  <c r="F116" i="2"/>
  <c r="F127" i="2" s="1"/>
  <c r="I111" i="2"/>
  <c r="H111" i="2"/>
  <c r="G111" i="2"/>
  <c r="F111" i="2"/>
  <c r="I16" i="2"/>
  <c r="I22" i="2" s="1"/>
  <c r="I26" i="2" s="1"/>
  <c r="I33" i="2" s="1"/>
  <c r="I59" i="3" s="1"/>
  <c r="H16" i="2"/>
  <c r="H22" i="2" s="1"/>
  <c r="H26" i="2" s="1"/>
  <c r="H33" i="2" s="1"/>
  <c r="H14" i="3" s="1"/>
  <c r="G16" i="2"/>
  <c r="G22" i="2" s="1"/>
  <c r="G26" i="2" s="1"/>
  <c r="G33" i="2" s="1"/>
  <c r="G59" i="3" s="1"/>
  <c r="F16" i="2"/>
  <c r="F22" i="2" s="1"/>
  <c r="F26" i="2" s="1"/>
  <c r="F33" i="2" s="1"/>
  <c r="F52" i="3" s="1"/>
  <c r="O74" i="3" l="1"/>
  <c r="N83" i="3"/>
  <c r="N86" i="3"/>
  <c r="O33" i="3"/>
  <c r="M62" i="3"/>
  <c r="F202" i="2"/>
  <c r="F136" i="3"/>
  <c r="H202" i="2"/>
  <c r="H136" i="3"/>
  <c r="M33" i="3"/>
  <c r="M83" i="3"/>
  <c r="M86" i="3"/>
  <c r="M92" i="3"/>
  <c r="M95" i="3"/>
  <c r="M98" i="3"/>
  <c r="M101" i="3"/>
  <c r="G202" i="2"/>
  <c r="G136" i="3"/>
  <c r="P80" i="3"/>
  <c r="I202" i="2"/>
  <c r="I136" i="3"/>
  <c r="N89" i="3"/>
  <c r="P62" i="3"/>
  <c r="P74" i="3"/>
  <c r="I8" i="3"/>
  <c r="G20" i="3"/>
  <c r="H20" i="3"/>
  <c r="O20" i="3" s="1"/>
  <c r="O49" i="3"/>
  <c r="O86" i="3"/>
  <c r="N95" i="3"/>
  <c r="N104" i="3" s="1"/>
  <c r="I11" i="3"/>
  <c r="P11" i="3" s="1"/>
  <c r="I20" i="3"/>
  <c r="P20" i="3" s="1"/>
  <c r="M41" i="3"/>
  <c r="P45" i="3"/>
  <c r="P49" i="3"/>
  <c r="O62" i="3"/>
  <c r="N74" i="3"/>
  <c r="P83" i="3"/>
  <c r="P86" i="3"/>
  <c r="O92" i="3"/>
  <c r="O95" i="3"/>
  <c r="O98" i="3"/>
  <c r="I14" i="3"/>
  <c r="P41" i="3"/>
  <c r="N62" i="3"/>
  <c r="N92" i="3"/>
  <c r="N98" i="3"/>
  <c r="N41" i="3"/>
  <c r="M49" i="3"/>
  <c r="M52" i="3"/>
  <c r="I60" i="3"/>
  <c r="P59" i="3" s="1"/>
  <c r="M80" i="3"/>
  <c r="M89" i="3"/>
  <c r="P92" i="3"/>
  <c r="P95" i="3"/>
  <c r="P104" i="3" s="1"/>
  <c r="P98" i="3"/>
  <c r="O104" i="3"/>
  <c r="M74" i="3"/>
  <c r="O83" i="3"/>
  <c r="O41" i="3"/>
  <c r="N49" i="3"/>
  <c r="I66" i="3"/>
  <c r="N80" i="3"/>
  <c r="F198" i="2"/>
  <c r="F9" i="3"/>
  <c r="G198" i="2"/>
  <c r="G9" i="3"/>
  <c r="H198" i="2"/>
  <c r="H9" i="3"/>
  <c r="F59" i="3"/>
  <c r="F8" i="3"/>
  <c r="M8" i="3" s="1"/>
  <c r="G52" i="3"/>
  <c r="N52" i="3" s="1"/>
  <c r="G57" i="3"/>
  <c r="N56" i="3" s="1"/>
  <c r="M77" i="3"/>
  <c r="F11" i="3"/>
  <c r="M11" i="3" s="1"/>
  <c r="F14" i="3"/>
  <c r="H52" i="3"/>
  <c r="O52" i="3" s="1"/>
  <c r="H57" i="3"/>
  <c r="O56" i="3" s="1"/>
  <c r="H59" i="3"/>
  <c r="H65" i="3"/>
  <c r="I198" i="2"/>
  <c r="G8" i="3"/>
  <c r="G11" i="3"/>
  <c r="N11" i="3" s="1"/>
  <c r="G14" i="3"/>
  <c r="P37" i="3"/>
  <c r="I52" i="3"/>
  <c r="P52" i="3" s="1"/>
  <c r="I57" i="3"/>
  <c r="P56" i="3" s="1"/>
  <c r="I65" i="3"/>
  <c r="G65" i="3"/>
  <c r="H8" i="3"/>
  <c r="H11" i="3"/>
  <c r="F37" i="3"/>
  <c r="M37" i="3" s="1"/>
  <c r="F45" i="3"/>
  <c r="M45" i="3" s="1"/>
  <c r="F60" i="3"/>
  <c r="F66" i="3"/>
  <c r="F65" i="3"/>
  <c r="F57" i="3"/>
  <c r="M56" i="3" s="1"/>
  <c r="G60" i="3"/>
  <c r="N59" i="3" s="1"/>
  <c r="G66" i="3"/>
  <c r="F188" i="2"/>
  <c r="G37" i="3"/>
  <c r="N37" i="3" s="1"/>
  <c r="G45" i="3"/>
  <c r="N45" i="3" s="1"/>
  <c r="G188" i="2"/>
  <c r="F20" i="3"/>
  <c r="M20" i="3" s="1"/>
  <c r="H37" i="3"/>
  <c r="O37" i="3" s="1"/>
  <c r="H45" i="3"/>
  <c r="O45" i="3" s="1"/>
  <c r="H60" i="3"/>
  <c r="H66" i="3"/>
  <c r="P26" i="3"/>
  <c r="O26" i="3"/>
  <c r="N26" i="3"/>
  <c r="P30" i="3"/>
  <c r="O30" i="3"/>
  <c r="M30" i="3"/>
  <c r="N30" i="3"/>
  <c r="P8" i="3"/>
  <c r="P23" i="3"/>
  <c r="M26" i="3"/>
  <c r="O11" i="3"/>
  <c r="O23" i="3"/>
  <c r="M23" i="3"/>
  <c r="N20" i="3"/>
  <c r="N23" i="3"/>
  <c r="I156" i="2"/>
  <c r="I175" i="2" s="1"/>
  <c r="I178" i="2" s="1"/>
  <c r="H156" i="2"/>
  <c r="H175" i="2" s="1"/>
  <c r="H178" i="2" s="1"/>
  <c r="F156" i="2"/>
  <c r="F175" i="2" s="1"/>
  <c r="F178" i="2" s="1"/>
  <c r="G156" i="2"/>
  <c r="G175" i="2" s="1"/>
  <c r="G178" i="2" s="1"/>
  <c r="P54" i="3" l="1"/>
  <c r="M104" i="3"/>
  <c r="M54" i="3"/>
  <c r="O8" i="3"/>
  <c r="M39" i="3"/>
  <c r="P65" i="3"/>
  <c r="N8" i="3"/>
  <c r="N54" i="3"/>
  <c r="P47" i="3"/>
  <c r="O65" i="3"/>
  <c r="O59" i="3"/>
  <c r="O54" i="3"/>
  <c r="M47" i="3"/>
  <c r="M65" i="3"/>
  <c r="N47" i="3"/>
  <c r="N39" i="3"/>
  <c r="O39" i="3"/>
  <c r="M59" i="3"/>
  <c r="P39" i="3"/>
  <c r="O47" i="3"/>
  <c r="N65" i="3"/>
  <c r="I80" i="2" l="1"/>
  <c r="H80" i="2"/>
  <c r="G80" i="2"/>
  <c r="F80" i="2"/>
  <c r="I69" i="2"/>
  <c r="H69" i="2"/>
  <c r="G69" i="2"/>
  <c r="F69" i="2"/>
  <c r="J197" i="2"/>
  <c r="F185" i="2"/>
  <c r="F93" i="2"/>
  <c r="I57" i="2"/>
  <c r="H57" i="2"/>
  <c r="G57" i="2"/>
  <c r="F57" i="2"/>
  <c r="J39" i="2"/>
  <c r="F39" i="2"/>
  <c r="G5" i="2"/>
  <c r="G39" i="2" s="1"/>
  <c r="F85" i="2" l="1"/>
  <c r="F87" i="2" s="1"/>
  <c r="F88" i="2" s="1"/>
  <c r="G85" i="2"/>
  <c r="G87" i="2" s="1"/>
  <c r="G88" i="2" s="1"/>
  <c r="H85" i="2"/>
  <c r="I85" i="2"/>
  <c r="I195" i="2"/>
  <c r="H5" i="2"/>
  <c r="I5" i="2" s="1"/>
  <c r="G206" i="2"/>
  <c r="G15" i="3" s="1"/>
  <c r="N14" i="3" s="1"/>
  <c r="H206" i="2"/>
  <c r="H15" i="3" s="1"/>
  <c r="O14" i="3" s="1"/>
  <c r="G93" i="2"/>
  <c r="F195" i="2"/>
  <c r="G185" i="2"/>
  <c r="I206" i="2"/>
  <c r="I15" i="3" s="1"/>
  <c r="P14" i="3" s="1"/>
  <c r="F206" i="2"/>
  <c r="F15" i="3" s="1"/>
  <c r="M14" i="3" s="1"/>
  <c r="H195" i="2"/>
  <c r="G195" i="2"/>
  <c r="I185" i="2" l="1"/>
  <c r="G197" i="2"/>
  <c r="I197" i="2"/>
  <c r="H197" i="2"/>
  <c r="F197" i="2"/>
  <c r="I87" i="2"/>
  <c r="I88" i="2" s="1"/>
  <c r="H87" i="2"/>
  <c r="H88" i="2" s="1"/>
  <c r="H39" i="2"/>
  <c r="I190" i="2"/>
  <c r="I17" i="3" s="1"/>
  <c r="I93" i="2"/>
  <c r="I39" i="2"/>
  <c r="H93" i="2"/>
  <c r="H185" i="2"/>
  <c r="F190" i="2"/>
  <c r="F17" i="3" s="1"/>
  <c r="G190" i="2"/>
  <c r="G17" i="3" s="1"/>
  <c r="H190" i="2"/>
  <c r="H17" i="3" s="1"/>
  <c r="I199" i="2" l="1"/>
  <c r="I18" i="3" s="1"/>
  <c r="P17" i="3" s="1"/>
  <c r="I124" i="3"/>
  <c r="P124" i="3" s="1"/>
  <c r="F199" i="2"/>
  <c r="F18" i="3" s="1"/>
  <c r="M17" i="3" s="1"/>
  <c r="F124" i="3"/>
  <c r="M124" i="3" s="1"/>
  <c r="H199" i="2"/>
  <c r="H18" i="3" s="1"/>
  <c r="O17" i="3" s="1"/>
  <c r="H124" i="3"/>
  <c r="O124" i="3" s="1"/>
  <c r="G199" i="2"/>
  <c r="G18" i="3" s="1"/>
  <c r="N17" i="3" s="1"/>
  <c r="G124" i="3"/>
  <c r="N124" i="3" s="1"/>
</calcChain>
</file>

<file path=xl/sharedStrings.xml><?xml version="1.0" encoding="utf-8"?>
<sst xmlns="http://schemas.openxmlformats.org/spreadsheetml/2006/main" count="435" uniqueCount="215">
  <si>
    <t xml:space="preserve"> </t>
  </si>
  <si>
    <t>Income Statement</t>
  </si>
  <si>
    <t>All figures in USD millions unless stated</t>
  </si>
  <si>
    <t>Revenue</t>
  </si>
  <si>
    <t>COGS</t>
  </si>
  <si>
    <t>Gross Profit</t>
  </si>
  <si>
    <t>SG&amp;A</t>
  </si>
  <si>
    <t>EBITDA</t>
  </si>
  <si>
    <t>EBIT</t>
  </si>
  <si>
    <t>Interest Expense</t>
  </si>
  <si>
    <t>EBT</t>
  </si>
  <si>
    <t>Net Income</t>
  </si>
  <si>
    <t>Cash Flow Statement</t>
  </si>
  <si>
    <t>CASH FROM OPERATING</t>
  </si>
  <si>
    <t>Subtotal</t>
  </si>
  <si>
    <t/>
  </si>
  <si>
    <t>CASH FROM INVESTING</t>
  </si>
  <si>
    <t>CASH FROM FINANCING</t>
  </si>
  <si>
    <t>CASH BALANCE</t>
  </si>
  <si>
    <t>Beginning of the Year</t>
  </si>
  <si>
    <t>Increase / (Decrease)</t>
  </si>
  <si>
    <t>End of the Year</t>
  </si>
  <si>
    <t>Balance Sheet</t>
  </si>
  <si>
    <t>ASSETS</t>
  </si>
  <si>
    <t>Cash</t>
  </si>
  <si>
    <t>Accounts Receivable</t>
  </si>
  <si>
    <t>Total Current Assets</t>
  </si>
  <si>
    <t>Total Assets</t>
  </si>
  <si>
    <t>LIABILITIES</t>
  </si>
  <si>
    <t>Accounts Payable</t>
  </si>
  <si>
    <t>Total Liabilities</t>
  </si>
  <si>
    <t>EQUITY</t>
  </si>
  <si>
    <t>Total Liabilities &amp; Equity</t>
  </si>
  <si>
    <t>Check</t>
  </si>
  <si>
    <t>Other Financial Information</t>
  </si>
  <si>
    <t>NET OPERATING PROFIT AFTER TAX</t>
  </si>
  <si>
    <t>Effective Tax Rate</t>
  </si>
  <si>
    <t>NOPAT</t>
  </si>
  <si>
    <t>INVESTED CAPITAL</t>
  </si>
  <si>
    <t>Interest Bearing Current Liabilities</t>
  </si>
  <si>
    <t>Interest Bearing Long Term Liabilities</t>
  </si>
  <si>
    <t>Total Interest Bearing Liabilities</t>
  </si>
  <si>
    <t>Net Debt</t>
  </si>
  <si>
    <t>Equity</t>
  </si>
  <si>
    <t>Invested Capital (aka Capital Employed)</t>
  </si>
  <si>
    <t>NET ASSETS</t>
  </si>
  <si>
    <t>Current Assets</t>
  </si>
  <si>
    <t>Long Term Assets</t>
  </si>
  <si>
    <t>Non Interest Bearing Current Liabilities</t>
  </si>
  <si>
    <t>Net Assets</t>
  </si>
  <si>
    <t>Pension settlement charge</t>
  </si>
  <si>
    <t>Amortization of capitalized software and acquired intangible assets</t>
  </si>
  <si>
    <t>Stock-based compensation</t>
  </si>
  <si>
    <t>Deferred taxes</t>
  </si>
  <si>
    <t>Change in operating assets and liabilities, net of acquisitions/divestitures</t>
  </si>
  <si>
    <t>Receivables (including financing receivables)</t>
  </si>
  <si>
    <t>Retirement related</t>
  </si>
  <si>
    <t>Inventory</t>
  </si>
  <si>
    <t>Accounts payable</t>
  </si>
  <si>
    <t>Other assets/other liabilities</t>
  </si>
  <si>
    <t xml:space="preserve">Net (gain)/loss on asset sales and other </t>
  </si>
  <si>
    <t xml:space="preserve">Depreciation </t>
  </si>
  <si>
    <t>Payments for property, plant and equipment</t>
  </si>
  <si>
    <t>Proceeds from disposition of property, plant and equipment</t>
  </si>
  <si>
    <t>Investment in software</t>
  </si>
  <si>
    <t>Purchases of marketable securities and other investments</t>
  </si>
  <si>
    <t>Proceeds from disposition of marketable securities and other investments</t>
  </si>
  <si>
    <t>Non-operating finance receivables—net</t>
  </si>
  <si>
    <t>Acquisition of businesses, net of cash acquired</t>
  </si>
  <si>
    <t>Divestiture of businesses, net of cash transferred</t>
  </si>
  <si>
    <t>Proceeds from new debt</t>
  </si>
  <si>
    <t>Payments to settle debt</t>
  </si>
  <si>
    <t>Short-term borrowings/(repayments) less than 90 days—net</t>
  </si>
  <si>
    <t>Common stock repurchases for tax withholdings</t>
  </si>
  <si>
    <t>Financing—other</t>
  </si>
  <si>
    <t>Distribution from Kyndryl (3) (Spin Off)</t>
  </si>
  <si>
    <t>Cash dividends paid</t>
  </si>
  <si>
    <t>Effect of Exchange rate difference</t>
  </si>
  <si>
    <t>Services</t>
  </si>
  <si>
    <t>Sales</t>
  </si>
  <si>
    <t>Financing</t>
  </si>
  <si>
    <t>Selling, general and administrative</t>
  </si>
  <si>
    <t>Research, development and engineering</t>
  </si>
  <si>
    <t>Intellectual property and custom development income</t>
  </si>
  <si>
    <t>Other (income) and expense</t>
  </si>
  <si>
    <t>Interest expense</t>
  </si>
  <si>
    <t>Provision for/(benefit from) income taxes</t>
  </si>
  <si>
    <t>Income/(loss) from discontinued operations, net of tax</t>
  </si>
  <si>
    <t>Cash and cash equivalents</t>
  </si>
  <si>
    <t>Restricted cash</t>
  </si>
  <si>
    <t>Marketable securities</t>
  </si>
  <si>
    <t>Notes and accounts receivable—trade (net of allowances of $192 in 2023 and $233 in 2022)</t>
  </si>
  <si>
    <t>Short-term financing receivables</t>
  </si>
  <si>
    <t>Held for investment (net of allowances of $129 in 2023 and $145 in 2022)</t>
  </si>
  <si>
    <t>Held for sale</t>
  </si>
  <si>
    <t>Other accounts receivable (net of allowances of $109 in 2023 and $89 in 2022)</t>
  </si>
  <si>
    <t>Deferred costs</t>
  </si>
  <si>
    <t>Prepaid expenses and other current assets</t>
  </si>
  <si>
    <t>Current Assets of discontinued operations</t>
  </si>
  <si>
    <t>Property, plant and equipment</t>
  </si>
  <si>
    <t>Less: Accumulated depreciation</t>
  </si>
  <si>
    <t>Property, plant and equipment—net</t>
  </si>
  <si>
    <t>Operating right-of-use assets—net</t>
  </si>
  <si>
    <t>Long-term financing receivables (net of allowances of $27 in 2023 and $28 in 2022)</t>
  </si>
  <si>
    <t>Prepaid pension assets</t>
  </si>
  <si>
    <t>Goodwill</t>
  </si>
  <si>
    <t>Intangible assets—net</t>
  </si>
  <si>
    <t>Investments and sundry assets</t>
  </si>
  <si>
    <t>Non current Assets of discountinued operations</t>
  </si>
  <si>
    <t>Total Non-Current Assets</t>
  </si>
  <si>
    <t xml:space="preserve">Taxes                                                                                                                     </t>
  </si>
  <si>
    <t xml:space="preserve">Short-term debt                                                                                                      </t>
  </si>
  <si>
    <t>Compensation and benefits</t>
  </si>
  <si>
    <t>Deferred income</t>
  </si>
  <si>
    <t xml:space="preserve">Operating lease liabilities                                                                                            </t>
  </si>
  <si>
    <t>Other accrued expenses and liabilities</t>
  </si>
  <si>
    <t>Current labilities of discountinued operations</t>
  </si>
  <si>
    <t>Total Current Liablities</t>
  </si>
  <si>
    <t xml:space="preserve">Long-term debt                                                                                                        </t>
  </si>
  <si>
    <t xml:space="preserve">Operating lease liabilities                                                                                             </t>
  </si>
  <si>
    <t xml:space="preserve">Other liabilities                                                                                                          </t>
  </si>
  <si>
    <t>Non Current labilities of discountinued operations</t>
  </si>
  <si>
    <t xml:space="preserve">Retirement and nonpension postretirement benefit obligations                                                                 </t>
  </si>
  <si>
    <t>Total Non - Current Liablities</t>
  </si>
  <si>
    <t>IBM stockholders' equity</t>
  </si>
  <si>
    <t>Common stock, par value $.20 per share, and additional paid-in capital</t>
  </si>
  <si>
    <t>Shares authorized: 4,687,500,000</t>
  </si>
  <si>
    <t>Shares issued (2023—2,266,911,160; 2022—2,257,116,920)</t>
  </si>
  <si>
    <t>Retained earnings</t>
  </si>
  <si>
    <t>Treasury stock, at cost (shares: 2023—1,351,897,514; 2022—1,351,024,943)</t>
  </si>
  <si>
    <t>Accumulated other comprehensive income/(loss)</t>
  </si>
  <si>
    <t>Total IBM stockholders' equity</t>
  </si>
  <si>
    <t>Non-Controlling Intrests</t>
  </si>
  <si>
    <t>Total Equity</t>
  </si>
  <si>
    <t>Profitability and Return Ratios</t>
  </si>
  <si>
    <t>All figures in USD thousands unless stated</t>
  </si>
  <si>
    <t>Return on Equity</t>
  </si>
  <si>
    <t>=</t>
  </si>
  <si>
    <t>Return on Assets</t>
  </si>
  <si>
    <t>Return on Net Assets</t>
  </si>
  <si>
    <t>PP&amp;E plus Net Working Capital</t>
  </si>
  <si>
    <t>Return on Invested Capital</t>
  </si>
  <si>
    <t>Invested Capital</t>
  </si>
  <si>
    <t>Gross Margin</t>
  </si>
  <si>
    <t>SG&amp;A % of Revenue</t>
  </si>
  <si>
    <t>Other Operating Expenses % of Revenue</t>
  </si>
  <si>
    <t>Other Operating Expenses</t>
  </si>
  <si>
    <t>EBIT Margin</t>
  </si>
  <si>
    <t>Other Non Operating Expense % of Revenue</t>
  </si>
  <si>
    <t>EBT Margin</t>
  </si>
  <si>
    <t>Earning Before Tax</t>
  </si>
  <si>
    <t>Tax % of Revenue</t>
  </si>
  <si>
    <t>Tax</t>
  </si>
  <si>
    <t>Net Profit Margin</t>
  </si>
  <si>
    <t>Tax Burden</t>
  </si>
  <si>
    <t>Effective Interest Rate</t>
  </si>
  <si>
    <t>Interest Burden</t>
  </si>
  <si>
    <t>Asset Utilization Ratios</t>
  </si>
  <si>
    <t>Asset Turnover</t>
  </si>
  <si>
    <t>PPE Turnover</t>
  </si>
  <si>
    <t>PPE</t>
  </si>
  <si>
    <t>Cash Turnover</t>
  </si>
  <si>
    <t>Cash Days</t>
  </si>
  <si>
    <t>Cash x 365</t>
  </si>
  <si>
    <t>A/R Turnover</t>
  </si>
  <si>
    <t>A/R Days</t>
  </si>
  <si>
    <t>Accounts Receivable x 365</t>
  </si>
  <si>
    <t>Inventory Turnover</t>
  </si>
  <si>
    <t>Inventory Days</t>
  </si>
  <si>
    <t>Inventory x 365</t>
  </si>
  <si>
    <t>A/P Turnover</t>
  </si>
  <si>
    <t>A/P Days</t>
  </si>
  <si>
    <t>Accounts Payable x 365</t>
  </si>
  <si>
    <t>Cash Conversion Cycle / WC Funding Gap</t>
  </si>
  <si>
    <t>AR Days + Inventory Days - AP Days</t>
  </si>
  <si>
    <t>Leverage Ratios</t>
  </si>
  <si>
    <t>Total Asset to Equity</t>
  </si>
  <si>
    <t>Total Liabilities to Equity</t>
  </si>
  <si>
    <t>Debt to Equity</t>
  </si>
  <si>
    <t>Interest Bearing Liabilities Only</t>
  </si>
  <si>
    <t>Debt to EBITDA</t>
  </si>
  <si>
    <t>Net Debt to EBITDA</t>
  </si>
  <si>
    <t>Interest Bearing Liabilities - Cash</t>
  </si>
  <si>
    <t>Liquidity Ratios</t>
  </si>
  <si>
    <t>Current</t>
  </si>
  <si>
    <t>Current Liabilities</t>
  </si>
  <si>
    <t>Quick</t>
  </si>
  <si>
    <t>Interest Coverage</t>
  </si>
  <si>
    <t>Growth Trends</t>
  </si>
  <si>
    <t>Revenue Growth</t>
  </si>
  <si>
    <t>Change in Revenues</t>
  </si>
  <si>
    <t>Prior Year Revenues</t>
  </si>
  <si>
    <t>EBITDA Growth</t>
  </si>
  <si>
    <t>Change in EBITDA</t>
  </si>
  <si>
    <t>Prior Year EBITDA</t>
  </si>
  <si>
    <t>EBIT Growth</t>
  </si>
  <si>
    <t>Change in EBIT</t>
  </si>
  <si>
    <t>Prior Year EBIT</t>
  </si>
  <si>
    <t>Net Income Growth</t>
  </si>
  <si>
    <t>Change in Net Income</t>
  </si>
  <si>
    <t>Prior Year Net Income</t>
  </si>
  <si>
    <t>Total Asset Growth</t>
  </si>
  <si>
    <t>Change in Total Assets</t>
  </si>
  <si>
    <t>Prior Year Total Assets</t>
  </si>
  <si>
    <t>Degree of Operating Leverage</t>
  </si>
  <si>
    <t xml:space="preserve"> Percentage Change in EBIT</t>
  </si>
  <si>
    <t>Percentage Change in Revenue</t>
  </si>
  <si>
    <t>Degree of Financial Leverage</t>
  </si>
  <si>
    <t>Percentage Change in Net Income</t>
  </si>
  <si>
    <t>Percentage Change in EBIT</t>
  </si>
  <si>
    <t>Degree of Total Leverage</t>
  </si>
  <si>
    <t xml:space="preserve">Intellectual property and custom development </t>
  </si>
  <si>
    <t xml:space="preserve">Current Assets - Inventory-Prepaid Exp </t>
  </si>
  <si>
    <t>Financial Statement Report</t>
  </si>
  <si>
    <t>Financial Ratio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</si>
</sst>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_(* #,##0.00_);_(* \(#,##0.00\);_(* &quot;-&quot;??_);_(@_)"/>
    <numFmt numFmtId="165" formatCode="_-* #,##0.00_-;\-* #,##0.00_-;_-* &quot;-&quot;??_-;_-@_-"/>
    <numFmt numFmtId="166" formatCode="_-* #,##0.00_-;\(#,##0.00\)_-;_-* &quot;-&quot;_-;_-@_-"/>
    <numFmt numFmtId="167" formatCode="0&quot;A&quot;"/>
    <numFmt numFmtId="168" formatCode="_(#,##0_);\(#,##0\);_(&quot;–&quot;_);_(@_)"/>
    <numFmt numFmtId="169" formatCode="_(#,##0_)_%;\(#,##0\)_%;_(&quot;–&quot;_)_%;_(@_)_%"/>
    <numFmt numFmtId="170" formatCode="&quot;Year&quot;\ 0"/>
    <numFmt numFmtId="171" formatCode="0&quot;F&quot;"/>
    <numFmt numFmtId="172" formatCode="_(#,##0%_);\(#,##0%\);_(&quot;–&quot;_)_%;_(@_)_%"/>
    <numFmt numFmtId="173" formatCode="#,##0_);[Red]\(#,##0\);\-"/>
    <numFmt numFmtId="174" formatCode="#,##0_);\(#,##0\);\-"/>
    <numFmt numFmtId="175" formatCode="0&quot;E&quot;"/>
    <numFmt numFmtId="176" formatCode="0.00%;[Red]\(0.00%\);\-"/>
    <numFmt numFmtId="177" formatCode="0.00%;\(0.00%\);\-"/>
    <numFmt numFmtId="178" formatCode="_(0.00\x_);\(0.00\x\);_(&quot;–&quot;_);_(@_)"/>
    <numFmt numFmtId="179" formatCode="_(0.0_)&quot;days&quot;;\(0.0\)&quot;days&quot;;_(&quot;–&quot;_);_(@_)"/>
    <numFmt numFmtId="180" formatCode="0.0000000000000000%"/>
  </numFmts>
  <fonts count="3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Open Sans"/>
      <family val="2"/>
    </font>
    <font>
      <sz val="11"/>
      <color theme="1"/>
      <name val="Open Sans"/>
      <family val="2"/>
    </font>
    <font>
      <sz val="10"/>
      <name val="Bookman"/>
      <family val="1"/>
    </font>
    <font>
      <b/>
      <i/>
      <sz val="11"/>
      <color rgb="FFFA621C"/>
      <name val="Open Sans"/>
      <family val="2"/>
    </font>
    <font>
      <sz val="10"/>
      <color rgb="FF000000"/>
      <name val="Open Sans"/>
      <family val="2"/>
    </font>
    <font>
      <b/>
      <sz val="10"/>
      <color theme="0"/>
      <name val="Open Sans"/>
      <family val="2"/>
    </font>
    <font>
      <i/>
      <sz val="8"/>
      <name val="Open Sans"/>
      <family val="2"/>
    </font>
    <font>
      <b/>
      <sz val="10"/>
      <name val="Open Sans"/>
      <family val="2"/>
    </font>
    <font>
      <sz val="10"/>
      <color rgb="FF3271D2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b/>
      <sz val="14"/>
      <color rgb="FF3271D2"/>
      <name val="Open Sans"/>
      <family val="2"/>
    </font>
    <font>
      <sz val="10"/>
      <color theme="0"/>
      <name val="Open Sans"/>
      <family val="2"/>
    </font>
    <font>
      <sz val="14"/>
      <color theme="1"/>
      <name val="Open Sans"/>
      <family val="2"/>
    </font>
    <font>
      <b/>
      <sz val="14"/>
      <color rgb="FF0000FF"/>
      <name val="Open Sans"/>
      <family val="2"/>
    </font>
    <font>
      <b/>
      <sz val="10"/>
      <color rgb="FFFA621C"/>
      <name val="Open Sans"/>
      <family val="2"/>
    </font>
    <font>
      <i/>
      <sz val="9"/>
      <name val="Open Sans"/>
      <family val="2"/>
    </font>
    <font>
      <b/>
      <sz val="10"/>
      <color rgb="FF3271D2"/>
      <name val="Open Sans"/>
      <family val="2"/>
    </font>
    <font>
      <b/>
      <sz val="10"/>
      <color rgb="FF000000"/>
      <name val="Open Sans"/>
      <family val="2"/>
    </font>
    <font>
      <sz val="10"/>
      <color rgb="FF0000FF"/>
      <name val="Open Sans"/>
      <family val="2"/>
    </font>
    <font>
      <sz val="10"/>
      <color rgb="FFFA621C"/>
      <name val="Open Sans"/>
      <family val="2"/>
    </font>
    <font>
      <sz val="11"/>
      <color rgb="FF3271D2"/>
      <name val="Arial Narrow"/>
      <family val="2"/>
    </font>
    <font>
      <sz val="11"/>
      <name val="Arial Narrow"/>
      <family val="2"/>
    </font>
    <font>
      <i/>
      <sz val="10"/>
      <name val="Open Sans"/>
      <family val="2"/>
    </font>
    <font>
      <i/>
      <sz val="10"/>
      <color rgb="FF000000"/>
      <name val="Open Sans"/>
      <family val="2"/>
    </font>
    <font>
      <sz val="10"/>
      <color theme="1"/>
      <name val="Open Sans"/>
      <family val="2"/>
    </font>
    <font>
      <sz val="9"/>
      <name val="Open Sans"/>
      <family val="2"/>
    </font>
    <font>
      <sz val="9"/>
      <color rgb="FF000000"/>
      <name val="Open Sans"/>
      <family val="2"/>
    </font>
    <font>
      <b/>
      <sz val="8"/>
      <name val="Open Sans"/>
      <family val="2"/>
    </font>
    <font>
      <b/>
      <sz val="8"/>
      <color rgb="FF3271D2"/>
      <name val="Open Sans"/>
      <family val="2"/>
    </font>
    <font>
      <sz val="10"/>
      <name val="Arial"/>
      <family val="2"/>
    </font>
    <font>
      <sz val="26"/>
      <color theme="0"/>
      <name val="Open Sans"/>
      <family val="2"/>
    </font>
    <font>
      <sz val="28"/>
      <color theme="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2FF"/>
        <bgColor rgb="FF000000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2" fillId="0" borderId="0"/>
    <xf numFmtId="0" fontId="32" fillId="0" borderId="0"/>
  </cellStyleXfs>
  <cellXfs count="13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66" fontId="5" fillId="0" borderId="0" xfId="3" applyNumberFormat="1" applyFont="1" applyAlignment="1" applyProtection="1">
      <alignment horizontal="center"/>
      <protection locked="0"/>
    </xf>
    <xf numFmtId="0" fontId="6" fillId="0" borderId="0" xfId="0" applyFont="1" applyAlignment="1">
      <alignment horizontal="left"/>
    </xf>
    <xf numFmtId="37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/>
    </xf>
    <xf numFmtId="167" fontId="9" fillId="0" borderId="0" xfId="0" applyNumberFormat="1" applyFont="1" applyAlignment="1">
      <alignment horizontal="right"/>
    </xf>
    <xf numFmtId="168" fontId="10" fillId="0" borderId="0" xfId="0" applyNumberFormat="1" applyFont="1"/>
    <xf numFmtId="168" fontId="11" fillId="0" borderId="0" xfId="0" applyNumberFormat="1" applyFont="1"/>
    <xf numFmtId="0" fontId="12" fillId="0" borderId="0" xfId="0" applyFont="1" applyAlignment="1">
      <alignment horizontal="left"/>
    </xf>
    <xf numFmtId="37" fontId="13" fillId="3" borderId="0" xfId="0" applyNumberFormat="1" applyFont="1" applyFill="1" applyAlignment="1">
      <alignment vertical="center"/>
    </xf>
    <xf numFmtId="37" fontId="7" fillId="3" borderId="0" xfId="0" applyNumberFormat="1" applyFont="1" applyFill="1" applyAlignment="1">
      <alignment vertical="center"/>
    </xf>
    <xf numFmtId="37" fontId="14" fillId="3" borderId="0" xfId="0" applyNumberFormat="1" applyFont="1" applyFill="1" applyAlignment="1">
      <alignment vertical="center"/>
    </xf>
    <xf numFmtId="167" fontId="7" fillId="3" borderId="0" xfId="0" applyNumberFormat="1" applyFont="1" applyFill="1" applyAlignment="1">
      <alignment horizontal="right"/>
    </xf>
    <xf numFmtId="37" fontId="15" fillId="0" borderId="0" xfId="0" applyNumberFormat="1" applyFont="1" applyAlignment="1">
      <alignment vertical="center"/>
    </xf>
    <xf numFmtId="37" fontId="16" fillId="0" borderId="0" xfId="0" applyNumberFormat="1" applyFont="1" applyAlignment="1">
      <alignment vertical="center"/>
    </xf>
    <xf numFmtId="37" fontId="14" fillId="0" borderId="0" xfId="0" applyNumberFormat="1" applyFont="1" applyAlignment="1">
      <alignment vertical="center"/>
    </xf>
    <xf numFmtId="167" fontId="7" fillId="0" borderId="0" xfId="0" applyNumberFormat="1" applyFont="1" applyAlignment="1">
      <alignment horizontal="right"/>
    </xf>
    <xf numFmtId="0" fontId="17" fillId="0" borderId="0" xfId="0" applyFont="1" applyAlignment="1">
      <alignment horizontal="left"/>
    </xf>
    <xf numFmtId="169" fontId="18" fillId="0" borderId="0" xfId="0" applyNumberFormat="1" applyFont="1" applyAlignment="1">
      <alignment vertical="center"/>
    </xf>
    <xf numFmtId="170" fontId="19" fillId="0" borderId="1" xfId="0" applyNumberFormat="1" applyFont="1" applyBorder="1" applyAlignment="1">
      <alignment horizontal="right" vertical="center"/>
    </xf>
    <xf numFmtId="171" fontId="9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0" fontId="11" fillId="0" borderId="0" xfId="0" applyFont="1"/>
    <xf numFmtId="168" fontId="10" fillId="0" borderId="0" xfId="0" applyNumberFormat="1" applyFont="1" applyAlignment="1">
      <alignment horizontal="right"/>
    </xf>
    <xf numFmtId="0" fontId="20" fillId="0" borderId="0" xfId="0" applyFont="1" applyAlignment="1">
      <alignment horizontal="left" indent="1"/>
    </xf>
    <xf numFmtId="0" fontId="9" fillId="0" borderId="0" xfId="0" applyFont="1"/>
    <xf numFmtId="168" fontId="20" fillId="0" borderId="0" xfId="0" applyNumberFormat="1" applyFont="1" applyAlignment="1">
      <alignment horizontal="right"/>
    </xf>
    <xf numFmtId="168" fontId="19" fillId="0" borderId="0" xfId="2" applyNumberFormat="1" applyFont="1" applyFill="1" applyAlignment="1">
      <alignment horizontal="right"/>
    </xf>
    <xf numFmtId="168" fontId="9" fillId="0" borderId="0" xfId="0" applyNumberFormat="1" applyFont="1" applyAlignment="1">
      <alignment horizontal="right"/>
    </xf>
    <xf numFmtId="168" fontId="19" fillId="0" borderId="0" xfId="0" applyNumberFormat="1" applyFont="1" applyAlignment="1">
      <alignment horizontal="right"/>
    </xf>
    <xf numFmtId="172" fontId="10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168" fontId="20" fillId="0" borderId="3" xfId="0" applyNumberFormat="1" applyFont="1" applyBorder="1" applyAlignment="1">
      <alignment horizontal="right" vertical="center"/>
    </xf>
    <xf numFmtId="173" fontId="9" fillId="0" borderId="0" xfId="0" applyNumberFormat="1" applyFont="1"/>
    <xf numFmtId="0" fontId="9" fillId="0" borderId="2" xfId="0" applyFont="1" applyBorder="1"/>
    <xf numFmtId="0" fontId="11" fillId="0" borderId="2" xfId="0" applyFont="1" applyBorder="1"/>
    <xf numFmtId="173" fontId="9" fillId="0" borderId="2" xfId="0" applyNumberFormat="1" applyFont="1" applyBorder="1"/>
    <xf numFmtId="0" fontId="6" fillId="0" borderId="0" xfId="0" applyFont="1"/>
    <xf numFmtId="174" fontId="6" fillId="0" borderId="0" xfId="0" applyNumberFormat="1" applyFont="1"/>
    <xf numFmtId="167" fontId="19" fillId="0" borderId="4" xfId="0" applyNumberFormat="1" applyFont="1" applyBorder="1" applyAlignment="1">
      <alignment horizontal="right"/>
    </xf>
    <xf numFmtId="170" fontId="20" fillId="0" borderId="1" xfId="0" applyNumberFormat="1" applyFont="1" applyBorder="1" applyAlignment="1">
      <alignment horizontal="right" vertical="center"/>
    </xf>
    <xf numFmtId="170" fontId="19" fillId="0" borderId="0" xfId="0" applyNumberFormat="1" applyFont="1" applyAlignment="1">
      <alignment horizontal="right" vertical="center"/>
    </xf>
    <xf numFmtId="174" fontId="21" fillId="0" borderId="0" xfId="0" applyNumberFormat="1" applyFont="1" applyAlignment="1">
      <alignment horizontal="right"/>
    </xf>
    <xf numFmtId="174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1"/>
    </xf>
    <xf numFmtId="0" fontId="22" fillId="0" borderId="0" xfId="0" applyFont="1"/>
    <xf numFmtId="0" fontId="11" fillId="0" borderId="0" xfId="0" applyFont="1" applyAlignment="1">
      <alignment horizontal="left" indent="2"/>
    </xf>
    <xf numFmtId="174" fontId="23" fillId="0" borderId="0" xfId="0" applyNumberFormat="1" applyFont="1"/>
    <xf numFmtId="174" fontId="24" fillId="0" borderId="0" xfId="0" applyNumberFormat="1" applyFont="1"/>
    <xf numFmtId="174" fontId="10" fillId="0" borderId="0" xfId="0" applyNumberFormat="1" applyFont="1"/>
    <xf numFmtId="174" fontId="11" fillId="0" borderId="0" xfId="0" applyNumberFormat="1" applyFont="1"/>
    <xf numFmtId="174" fontId="3" fillId="0" borderId="0" xfId="0" applyNumberFormat="1" applyFont="1"/>
    <xf numFmtId="174" fontId="20" fillId="0" borderId="1" xfId="0" applyNumberFormat="1" applyFont="1" applyBorder="1" applyAlignment="1">
      <alignment horizontal="right" vertical="center"/>
    </xf>
    <xf numFmtId="167" fontId="7" fillId="0" borderId="4" xfId="0" applyNumberFormat="1" applyFont="1" applyBorder="1" applyAlignment="1">
      <alignment horizontal="right"/>
    </xf>
    <xf numFmtId="174" fontId="21" fillId="0" borderId="0" xfId="0" applyNumberFormat="1" applyFont="1"/>
    <xf numFmtId="168" fontId="20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173" fontId="10" fillId="0" borderId="0" xfId="0" applyNumberFormat="1" applyFont="1"/>
    <xf numFmtId="173" fontId="11" fillId="0" borderId="0" xfId="0" applyNumberFormat="1" applyFont="1"/>
    <xf numFmtId="173" fontId="20" fillId="0" borderId="1" xfId="0" applyNumberFormat="1" applyFont="1" applyBorder="1" applyAlignment="1">
      <alignment horizontal="right" vertical="center"/>
    </xf>
    <xf numFmtId="173" fontId="22" fillId="0" borderId="0" xfId="0" applyNumberFormat="1" applyFont="1"/>
    <xf numFmtId="173" fontId="19" fillId="0" borderId="0" xfId="0" applyNumberFormat="1" applyFont="1"/>
    <xf numFmtId="0" fontId="25" fillId="0" borderId="0" xfId="0" applyFont="1" applyAlignment="1">
      <alignment horizontal="left" indent="1"/>
    </xf>
    <xf numFmtId="168" fontId="26" fillId="0" borderId="0" xfId="1" applyNumberFormat="1" applyFont="1" applyFill="1" applyBorder="1" applyAlignment="1">
      <alignment horizontal="right"/>
    </xf>
    <xf numFmtId="37" fontId="27" fillId="3" borderId="0" xfId="0" applyNumberFormat="1" applyFont="1" applyFill="1" applyAlignment="1">
      <alignment vertical="center"/>
    </xf>
    <xf numFmtId="175" fontId="18" fillId="3" borderId="0" xfId="0" applyNumberFormat="1" applyFont="1" applyFill="1" applyAlignment="1">
      <alignment horizontal="centerContinuous"/>
    </xf>
    <xf numFmtId="169" fontId="11" fillId="0" borderId="0" xfId="0" applyNumberFormat="1" applyFont="1" applyAlignment="1">
      <alignment vertical="center"/>
    </xf>
    <xf numFmtId="176" fontId="6" fillId="0" borderId="0" xfId="2" quotePrefix="1" applyNumberFormat="1" applyFont="1" applyAlignment="1">
      <alignment horizontal="right"/>
    </xf>
    <xf numFmtId="169" fontId="25" fillId="0" borderId="0" xfId="0" applyNumberFormat="1" applyFont="1" applyAlignment="1">
      <alignment vertical="center"/>
    </xf>
    <xf numFmtId="168" fontId="6" fillId="0" borderId="5" xfId="0" applyNumberFormat="1" applyFont="1" applyBorder="1" applyAlignment="1">
      <alignment horizontal="right"/>
    </xf>
    <xf numFmtId="168" fontId="6" fillId="0" borderId="6" xfId="0" applyNumberFormat="1" applyFont="1" applyBorder="1" applyAlignment="1">
      <alignment horizontal="right"/>
    </xf>
    <xf numFmtId="173" fontId="20" fillId="0" borderId="0" xfId="0" applyNumberFormat="1" applyFont="1" applyAlignment="1">
      <alignment horizontal="right" vertical="center"/>
    </xf>
    <xf numFmtId="169" fontId="28" fillId="0" borderId="0" xfId="0" applyNumberFormat="1" applyFont="1" applyAlignment="1">
      <alignment vertical="center"/>
    </xf>
    <xf numFmtId="174" fontId="6" fillId="0" borderId="7" xfId="0" applyNumberFormat="1" applyFont="1" applyBorder="1"/>
    <xf numFmtId="0" fontId="9" fillId="4" borderId="8" xfId="0" applyFont="1" applyFill="1" applyBorder="1" applyAlignment="1">
      <alignment horizontal="left" indent="1"/>
    </xf>
    <xf numFmtId="0" fontId="28" fillId="0" borderId="0" xfId="0" applyFont="1" applyAlignment="1">
      <alignment horizontal="left" indent="3"/>
    </xf>
    <xf numFmtId="168" fontId="11" fillId="0" borderId="2" xfId="0" applyNumberFormat="1" applyFont="1" applyBorder="1" applyAlignment="1">
      <alignment horizontal="right"/>
    </xf>
    <xf numFmtId="0" fontId="20" fillId="4" borderId="7" xfId="0" applyFont="1" applyFill="1" applyBorder="1" applyAlignment="1">
      <alignment horizontal="left" indent="1"/>
    </xf>
    <xf numFmtId="0" fontId="29" fillId="0" borderId="0" xfId="0" applyFont="1" applyAlignment="1">
      <alignment horizontal="left" indent="1"/>
    </xf>
    <xf numFmtId="168" fontId="10" fillId="0" borderId="0" xfId="2" applyNumberFormat="1" applyFont="1" applyFill="1" applyAlignment="1">
      <alignment horizontal="right"/>
    </xf>
    <xf numFmtId="173" fontId="6" fillId="0" borderId="0" xfId="0" applyNumberFormat="1" applyFont="1"/>
    <xf numFmtId="173" fontId="30" fillId="0" borderId="7" xfId="0" applyNumberFormat="1" applyFont="1" applyBorder="1"/>
    <xf numFmtId="173" fontId="31" fillId="0" borderId="7" xfId="0" applyNumberFormat="1" applyFont="1" applyBorder="1"/>
    <xf numFmtId="173" fontId="10" fillId="0" borderId="7" xfId="0" applyNumberFormat="1" applyFont="1" applyBorder="1"/>
    <xf numFmtId="0" fontId="9" fillId="5" borderId="7" xfId="0" applyFont="1" applyFill="1" applyBorder="1" applyAlignment="1">
      <alignment horizontal="left" indent="1"/>
    </xf>
    <xf numFmtId="0" fontId="2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7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1" fillId="0" borderId="0" xfId="4" applyFont="1"/>
    <xf numFmtId="0" fontId="11" fillId="0" borderId="0" xfId="4" quotePrefix="1" applyFont="1" applyAlignment="1">
      <alignment horizontal="center"/>
    </xf>
    <xf numFmtId="0" fontId="11" fillId="0" borderId="4" xfId="4" applyFont="1" applyBorder="1" applyAlignment="1">
      <alignment horizontal="center"/>
    </xf>
    <xf numFmtId="174" fontId="6" fillId="0" borderId="4" xfId="0" applyNumberFormat="1" applyFont="1" applyBorder="1"/>
    <xf numFmtId="0" fontId="6" fillId="0" borderId="0" xfId="4" quotePrefix="1" applyFont="1" applyAlignment="1">
      <alignment horizontal="center"/>
    </xf>
    <xf numFmtId="177" fontId="6" fillId="0" borderId="0" xfId="2" quotePrefix="1" applyNumberFormat="1" applyFont="1" applyAlignment="1">
      <alignment horizontal="right"/>
    </xf>
    <xf numFmtId="176" fontId="6" fillId="0" borderId="0" xfId="2" quotePrefix="1" applyNumberFormat="1" applyFont="1" applyAlignment="1">
      <alignment horizontal="center"/>
    </xf>
    <xf numFmtId="0" fontId="11" fillId="0" borderId="0" xfId="4" applyFont="1" applyAlignment="1">
      <alignment horizontal="center"/>
    </xf>
    <xf numFmtId="0" fontId="10" fillId="0" borderId="0" xfId="4" applyFont="1" applyAlignment="1">
      <alignment horizontal="center"/>
    </xf>
    <xf numFmtId="177" fontId="10" fillId="0" borderId="0" xfId="2" quotePrefix="1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6" fontId="10" fillId="0" borderId="0" xfId="2" quotePrefix="1" applyNumberFormat="1" applyFont="1" applyAlignment="1">
      <alignment horizontal="right"/>
    </xf>
    <xf numFmtId="176" fontId="6" fillId="0" borderId="0" xfId="2" quotePrefix="1" applyNumberFormat="1" applyFont="1" applyFill="1" applyAlignment="1">
      <alignment horizontal="right"/>
    </xf>
    <xf numFmtId="0" fontId="28" fillId="0" borderId="0" xfId="4" applyFont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174" fontId="6" fillId="0" borderId="9" xfId="0" applyNumberFormat="1" applyFont="1" applyBorder="1"/>
    <xf numFmtId="178" fontId="6" fillId="0" borderId="0" xfId="0" applyNumberFormat="1" applyFont="1" applyAlignment="1">
      <alignment horizontal="right"/>
    </xf>
    <xf numFmtId="2" fontId="10" fillId="0" borderId="0" xfId="2" quotePrefix="1" applyNumberFormat="1" applyFont="1" applyAlignment="1">
      <alignment horizontal="right"/>
    </xf>
    <xf numFmtId="179" fontId="6" fillId="0" borderId="0" xfId="0" applyNumberFormat="1" applyFont="1" applyAlignment="1">
      <alignment horizontal="right"/>
    </xf>
    <xf numFmtId="0" fontId="27" fillId="0" borderId="0" xfId="0" applyFont="1"/>
    <xf numFmtId="0" fontId="27" fillId="0" borderId="0" xfId="0" quotePrefix="1" applyFont="1"/>
    <xf numFmtId="177" fontId="6" fillId="0" borderId="0" xfId="2" quotePrefix="1" applyNumberFormat="1" applyFont="1" applyFill="1" applyAlignment="1">
      <alignment horizontal="right"/>
    </xf>
    <xf numFmtId="2" fontId="6" fillId="0" borderId="0" xfId="2" quotePrefix="1" applyNumberFormat="1" applyFont="1" applyAlignment="1">
      <alignment horizontal="right"/>
    </xf>
    <xf numFmtId="2" fontId="10" fillId="0" borderId="0" xfId="2" quotePrefix="1" applyNumberFormat="1" applyFont="1" applyFill="1" applyAlignment="1">
      <alignment horizontal="right"/>
    </xf>
    <xf numFmtId="177" fontId="6" fillId="0" borderId="4" xfId="2" quotePrefix="1" applyNumberFormat="1" applyFont="1" applyBorder="1" applyAlignment="1">
      <alignment horizontal="center"/>
    </xf>
    <xf numFmtId="177" fontId="6" fillId="0" borderId="0" xfId="2" quotePrefix="1" applyNumberFormat="1" applyFont="1" applyAlignment="1">
      <alignment horizontal="center"/>
    </xf>
    <xf numFmtId="170" fontId="20" fillId="0" borderId="0" xfId="0" applyNumberFormat="1" applyFont="1" applyAlignment="1">
      <alignment horizontal="right" vertical="center"/>
    </xf>
    <xf numFmtId="177" fontId="6" fillId="0" borderId="0" xfId="2" quotePrefix="1" applyNumberFormat="1" applyFont="1" applyBorder="1" applyAlignment="1">
      <alignment horizontal="center"/>
    </xf>
    <xf numFmtId="174" fontId="6" fillId="0" borderId="4" xfId="0" applyNumberFormat="1" applyFont="1" applyBorder="1" applyAlignment="1">
      <alignment horizontal="center"/>
    </xf>
    <xf numFmtId="174" fontId="6" fillId="0" borderId="0" xfId="0" applyNumberFormat="1" applyFont="1" applyAlignment="1">
      <alignment horizontal="center"/>
    </xf>
    <xf numFmtId="174" fontId="6" fillId="0" borderId="0" xfId="4" quotePrefix="1" applyNumberFormat="1" applyFont="1" applyAlignment="1">
      <alignment horizontal="center"/>
    </xf>
    <xf numFmtId="0" fontId="29" fillId="0" borderId="0" xfId="0" applyFont="1"/>
    <xf numFmtId="0" fontId="10" fillId="0" borderId="0" xfId="2" quotePrefix="1" applyNumberFormat="1" applyFont="1" applyAlignment="1">
      <alignment horizontal="right"/>
    </xf>
    <xf numFmtId="180" fontId="10" fillId="0" borderId="0" xfId="4" applyNumberFormat="1" applyFont="1" applyAlignment="1">
      <alignment horizontal="center"/>
    </xf>
    <xf numFmtId="0" fontId="11" fillId="6" borderId="0" xfId="0" applyFont="1" applyFill="1"/>
    <xf numFmtId="37" fontId="13" fillId="7" borderId="0" xfId="5" applyNumberFormat="1" applyFont="1" applyFill="1" applyAlignment="1">
      <alignment horizontal="centerContinuous" vertical="distributed"/>
    </xf>
    <xf numFmtId="37" fontId="13" fillId="7" borderId="0" xfId="5" applyNumberFormat="1" applyFont="1" applyFill="1" applyAlignment="1">
      <alignment horizontal="centerContinuous" vertical="center"/>
    </xf>
    <xf numFmtId="0" fontId="33" fillId="2" borderId="0" xfId="0" applyFont="1" applyFill="1"/>
    <xf numFmtId="0" fontId="34" fillId="2" borderId="0" xfId="0" applyFont="1" applyFill="1"/>
  </cellXfs>
  <cellStyles count="6">
    <cellStyle name="Comma" xfId="1" builtinId="3"/>
    <cellStyle name="Comma 2" xfId="3" xr:uid="{11CA2EDC-7D22-4377-B423-773EDB186E86}"/>
    <cellStyle name="Normal" xfId="0" builtinId="0"/>
    <cellStyle name="Normal 2" xfId="5" xr:uid="{A47CEFF7-DAFC-47EB-99A3-C1E1817CC668}"/>
    <cellStyle name="Normal_Wal-Mart Financial Statements" xfId="4" xr:uid="{69906963-89CE-4201-8EF7-E79526FBA9F5}"/>
    <cellStyle name="Percent" xfId="2" builtinId="5"/>
  </cellStyles>
  <dxfs count="1">
    <dxf>
      <font>
        <b/>
        <i val="0"/>
        <color theme="0"/>
      </font>
      <fill>
        <patternFill>
          <bgColor rgb="FFFA621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[1]Model!$B$192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[1]Model!$D$192:$K$192</c15:sqref>
                  </c15:fullRef>
                </c:ext>
              </c:extLst>
              <c:f>[1]Model!$G$192:$J$192</c:f>
              <c:numCache>
                <c:formatCode>General</c:formatCode>
                <c:ptCount val="4"/>
                <c:pt idx="0">
                  <c:v>98671.075200000007</c:v>
                </c:pt>
                <c:pt idx="1">
                  <c:v>104591.33971200002</c:v>
                </c:pt>
                <c:pt idx="2">
                  <c:v>110866.82009472002</c:v>
                </c:pt>
                <c:pt idx="3">
                  <c:v>117518.82930040323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E-4260-8A06-A8434C48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[1]Model!$B$194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[1]Model!$D$194:$K$194</c15:sqref>
                  </c15:fullRef>
                </c:ext>
              </c:extLst>
              <c:f>[1]Model!$G$194:$J$194</c:f>
              <c:numCache>
                <c:formatCode>General</c:formatCode>
                <c:ptCount val="4"/>
                <c:pt idx="0">
                  <c:v>0.12705168120434149</c:v>
                </c:pt>
                <c:pt idx="1">
                  <c:v>0.13317819226887545</c:v>
                </c:pt>
                <c:pt idx="2">
                  <c:v>0.13919225490213538</c:v>
                </c:pt>
                <c:pt idx="3">
                  <c:v>0.14509598968344864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E-4260-8A06-A8434C4837F1}"/>
            </c:ext>
          </c:extLst>
        </c:ser>
        <c:ser>
          <c:idx val="2"/>
          <c:order val="2"/>
          <c:tx>
            <c:strRef>
              <c:f>[1]Model!$B$197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[1]Model!$D$197:$K$197</c15:sqref>
                  </c15:fullRef>
                </c:ext>
              </c:extLst>
              <c:f>[1]Model!$G$197:$J$197</c:f>
              <c:numCache>
                <c:formatCode>General</c:formatCode>
                <c:ptCount val="4"/>
                <c:pt idx="0">
                  <c:v>5.773927260093345E-2</c:v>
                </c:pt>
                <c:pt idx="1">
                  <c:v>6.2525768322075459E-2</c:v>
                </c:pt>
                <c:pt idx="2">
                  <c:v>6.7205364972874618E-2</c:v>
                </c:pt>
                <c:pt idx="3">
                  <c:v>7.1781142345753529E-2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DE-4260-8A06-A8434C48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  <c:max val="0.30000000000000004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3385500419238"/>
          <c:y val="0.13239697351655258"/>
          <c:w val="0.76762868213496627"/>
          <c:h val="0.7778494185454174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[1]Model!$B$201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[1]Model!$D$201:$K$201</c15:sqref>
                  </c15:fullRef>
                </c:ext>
              </c:extLst>
              <c:f>[1]Model!$G$201:$J$201</c:f>
              <c:numCache>
                <c:formatCode>General</c:formatCode>
                <c:ptCount val="4"/>
                <c:pt idx="0">
                  <c:v>-5199.197982870588</c:v>
                </c:pt>
                <c:pt idx="1">
                  <c:v>-4739.9262853722357</c:v>
                </c:pt>
                <c:pt idx="2">
                  <c:v>-5024.3218624945766</c:v>
                </c:pt>
                <c:pt idx="3">
                  <c:v>-5325.7811742442464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F-4E62-B50A-1FA614F81D0F}"/>
            </c:ext>
          </c:extLst>
        </c:ser>
        <c:ser>
          <c:idx val="3"/>
          <c:order val="1"/>
          <c:tx>
            <c:strRef>
              <c:f>[1]Model!$B$202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3271D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[1]Model!$D$202:$K$202</c15:sqref>
                  </c15:fullRef>
                </c:ext>
              </c:extLst>
              <c:f>[1]Model!$G$202:$J$202</c:f>
              <c:numCache>
                <c:formatCode>General</c:formatCode>
                <c:ptCount val="4"/>
                <c:pt idx="0">
                  <c:v>-3988.0372761600029</c:v>
                </c:pt>
                <c:pt idx="1">
                  <c:v>-4577.7577127296026</c:v>
                </c:pt>
                <c:pt idx="2">
                  <c:v>-5215.5915754933812</c:v>
                </c:pt>
                <c:pt idx="3">
                  <c:v>-5904.9450700229881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1F-4E62-B50A-1FA614F81D0F}"/>
            </c:ext>
          </c:extLst>
        </c:ser>
        <c:ser>
          <c:idx val="0"/>
          <c:order val="2"/>
          <c:tx>
            <c:strRef>
              <c:f>[1]Model!$B$200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1B3E7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[1]Model!$D$200:$K$200</c15:sqref>
                  </c15:fullRef>
                </c:ext>
              </c:extLst>
              <c:f>[1]Model!$G$200:$J$200</c:f>
              <c:numCache>
                <c:formatCode>General</c:formatCode>
                <c:ptCount val="4"/>
                <c:pt idx="0">
                  <c:v>7678.8463615719502</c:v>
                </c:pt>
                <c:pt idx="1">
                  <c:v>9229.4462174970613</c:v>
                </c:pt>
                <c:pt idx="2">
                  <c:v>10304.908770546886</c:v>
                </c:pt>
                <c:pt idx="3">
                  <c:v>11463.944736779709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1F-4E62-B50A-1FA614F81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[1]Model!$B$203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[1]Model!$D$203:$K$203</c15:sqref>
                  </c15:fullRef>
                </c:ext>
              </c:extLst>
              <c:f>[1]Model!$G$203:$J$203</c:f>
              <c:numCache>
                <c:formatCode>General</c:formatCode>
                <c:ptCount val="4"/>
                <c:pt idx="0">
                  <c:v>-1508.3888974586407</c:v>
                </c:pt>
                <c:pt idx="1">
                  <c:v>-88.237780604777072</c:v>
                </c:pt>
                <c:pt idx="2">
                  <c:v>64.995332558928567</c:v>
                </c:pt>
                <c:pt idx="3">
                  <c:v>233.21849251247477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F-4E62-B50A-1FA614F81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86634672331237528"/>
          <c:h val="7.8017217999649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210</xdr:row>
      <xdr:rowOff>0</xdr:rowOff>
    </xdr:from>
    <xdr:to>
      <xdr:col>3</xdr:col>
      <xdr:colOff>132834</xdr:colOff>
      <xdr:row>225</xdr:row>
      <xdr:rowOff>38542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196C66-81EA-46CE-AB30-1D302CB5B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209</xdr:row>
      <xdr:rowOff>0</xdr:rowOff>
    </xdr:from>
    <xdr:to>
      <xdr:col>14</xdr:col>
      <xdr:colOff>125356</xdr:colOff>
      <xdr:row>223</xdr:row>
      <xdr:rowOff>176246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CBBBB2-0E27-4A84-88A9-8D7A9926D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thorej\Downloads\Intro%20to%203-Statement%20Modeling%20Model%20(Complete).xlsx" TargetMode="External"/><Relationship Id="rId1" Type="http://schemas.openxmlformats.org/officeDocument/2006/relationships/externalLinkPath" Target="/Users/rathorej/Downloads/Intro%20to%203-Statement%20Modeling%20Model%20(Complete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thorej\Downloads\Workings%201.xlsx" TargetMode="External"/><Relationship Id="rId1" Type="http://schemas.openxmlformats.org/officeDocument/2006/relationships/externalLinkPath" Target="/Users/rathorej/Downloads/Workings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odel"/>
    </sheetNames>
    <sheetDataSet>
      <sheetData sheetId="0"/>
      <sheetData sheetId="1">
        <row r="5">
          <cell r="D5">
            <v>-2</v>
          </cell>
          <cell r="E5">
            <v>-1</v>
          </cell>
          <cell r="F5">
            <v>0</v>
          </cell>
          <cell r="G5">
            <v>1</v>
          </cell>
          <cell r="H5">
            <v>2</v>
          </cell>
          <cell r="I5">
            <v>3</v>
          </cell>
          <cell r="J5">
            <v>4</v>
          </cell>
          <cell r="K5">
            <v>5</v>
          </cell>
        </row>
        <row r="192">
          <cell r="B192" t="str">
            <v>Revenue</v>
          </cell>
          <cell r="D192">
            <v>81422</v>
          </cell>
          <cell r="E192">
            <v>86698</v>
          </cell>
          <cell r="F192">
            <v>93085.92</v>
          </cell>
          <cell r="G192">
            <v>98671.075200000007</v>
          </cell>
          <cell r="H192">
            <v>104591.33971200002</v>
          </cell>
          <cell r="I192">
            <v>110866.82009472002</v>
          </cell>
          <cell r="J192">
            <v>117518.82930040323</v>
          </cell>
          <cell r="K192">
            <v>124569.95905842743</v>
          </cell>
        </row>
        <row r="194">
          <cell r="B194" t="str">
            <v>EBITDA Margin</v>
          </cell>
          <cell r="D194">
            <v>0.14917344206725455</v>
          </cell>
          <cell r="E194">
            <v>0.16172230039908647</v>
          </cell>
          <cell r="F194">
            <v>0.15496643788878064</v>
          </cell>
          <cell r="G194">
            <v>0.12705168120434149</v>
          </cell>
          <cell r="H194">
            <v>0.13317819226887545</v>
          </cell>
          <cell r="I194">
            <v>0.13919225490213538</v>
          </cell>
          <cell r="J194">
            <v>0.14509598968344864</v>
          </cell>
          <cell r="K194">
            <v>0.15089209016752558</v>
          </cell>
        </row>
        <row r="197">
          <cell r="B197" t="str">
            <v>Net Income Margin</v>
          </cell>
          <cell r="D197">
            <v>6.3680577730834423E-2</v>
          </cell>
          <cell r="E197">
            <v>8.7072366144547747E-2</v>
          </cell>
          <cell r="F197">
            <v>9.3550054143526767E-2</v>
          </cell>
          <cell r="G197">
            <v>5.773927260093345E-2</v>
          </cell>
          <cell r="H197">
            <v>6.2525768322075459E-2</v>
          </cell>
          <cell r="I197">
            <v>6.7205364972874618E-2</v>
          </cell>
          <cell r="J197">
            <v>7.1781142345753529E-2</v>
          </cell>
          <cell r="K197">
            <v>7.6256491010984404E-2</v>
          </cell>
        </row>
        <row r="200">
          <cell r="B200" t="str">
            <v>Operating</v>
          </cell>
          <cell r="D200">
            <v>6935</v>
          </cell>
          <cell r="E200">
            <v>8749</v>
          </cell>
          <cell r="F200">
            <v>10882.593892712332</v>
          </cell>
          <cell r="G200">
            <v>7678.8463615719502</v>
          </cell>
          <cell r="H200">
            <v>9229.4462174970613</v>
          </cell>
          <cell r="I200">
            <v>10304.908770546886</v>
          </cell>
          <cell r="J200">
            <v>11463.944736779709</v>
          </cell>
          <cell r="K200">
            <v>12712.407840986491</v>
          </cell>
        </row>
        <row r="201">
          <cell r="B201" t="str">
            <v>Investing</v>
          </cell>
          <cell r="D201">
            <v>-3004.9999999999973</v>
          </cell>
          <cell r="E201">
            <v>-3911.0000000000018</v>
          </cell>
          <cell r="F201">
            <v>-3710.8353600000046</v>
          </cell>
          <cell r="G201">
            <v>-5199.197982870588</v>
          </cell>
          <cell r="H201">
            <v>-4739.9262853722357</v>
          </cell>
          <cell r="I201">
            <v>-5024.3218624945766</v>
          </cell>
          <cell r="J201">
            <v>-5325.7811742442464</v>
          </cell>
          <cell r="K201">
            <v>-5645.3280446989011</v>
          </cell>
        </row>
        <row r="202">
          <cell r="B202" t="str">
            <v>Financing</v>
          </cell>
          <cell r="D202">
            <v>-4312</v>
          </cell>
          <cell r="E202">
            <v>-4209</v>
          </cell>
          <cell r="F202">
            <v>-2930.9750848000026</v>
          </cell>
          <cell r="G202">
            <v>-3988.0372761600029</v>
          </cell>
          <cell r="H202">
            <v>-4577.7577127296026</v>
          </cell>
          <cell r="I202">
            <v>-5215.5915754933812</v>
          </cell>
          <cell r="J202">
            <v>-5904.9450700229881</v>
          </cell>
          <cell r="K202">
            <v>-6649.4875742243657</v>
          </cell>
        </row>
        <row r="203">
          <cell r="B203" t="str">
            <v>Change in Cash</v>
          </cell>
          <cell r="D203">
            <v>-381.99999999999727</v>
          </cell>
          <cell r="E203">
            <v>628.99999999999818</v>
          </cell>
          <cell r="F203">
            <v>4240.7834479123248</v>
          </cell>
          <cell r="G203">
            <v>-1508.3888974586407</v>
          </cell>
          <cell r="H203">
            <v>-88.237780604777072</v>
          </cell>
          <cell r="I203">
            <v>64.995332558928567</v>
          </cell>
          <cell r="J203">
            <v>233.21849251247477</v>
          </cell>
          <cell r="K203">
            <v>417.59222206322374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tatements"/>
      <sheetName val="Ratios"/>
    </sheetNames>
    <sheetDataSet>
      <sheetData sheetId="0"/>
      <sheetData sheetId="1">
        <row r="7">
          <cell r="C7">
            <v>-8202</v>
          </cell>
          <cell r="D7">
            <v>2005</v>
          </cell>
          <cell r="E7">
            <v>-473</v>
          </cell>
        </row>
        <row r="8">
          <cell r="C8">
            <v>16991</v>
          </cell>
          <cell r="D8">
            <v>8789</v>
          </cell>
          <cell r="E8">
            <v>10794</v>
          </cell>
        </row>
        <row r="16">
          <cell r="C16">
            <v>-1330</v>
          </cell>
          <cell r="D16">
            <v>-3179</v>
          </cell>
          <cell r="E16">
            <v>16270</v>
          </cell>
        </row>
        <row r="17">
          <cell r="C17">
            <v>61860</v>
          </cell>
          <cell r="D17">
            <v>60530</v>
          </cell>
          <cell r="E17">
            <v>57351</v>
          </cell>
        </row>
        <row r="19">
          <cell r="C19">
            <v>-2.1500161655350791E-2</v>
          </cell>
          <cell r="D19">
            <v>-5.2519411861886668E-2</v>
          </cell>
          <cell r="E19">
            <v>0.28369165315338879</v>
          </cell>
        </row>
        <row r="23">
          <cell r="C23">
            <v>-7924</v>
          </cell>
          <cell r="D23">
            <v>3620</v>
          </cell>
          <cell r="E23">
            <v>-67</v>
          </cell>
        </row>
        <row r="24">
          <cell r="C24">
            <v>10296</v>
          </cell>
          <cell r="D24">
            <v>2372</v>
          </cell>
          <cell r="E24">
            <v>5992</v>
          </cell>
        </row>
        <row r="25">
          <cell r="C25">
            <v>-0.76961926961926963</v>
          </cell>
          <cell r="D25">
            <v>1.5261382799325465</v>
          </cell>
          <cell r="E25">
            <v>-1.1181575433911883E-2</v>
          </cell>
        </row>
        <row r="31">
          <cell r="C31">
            <v>-5862</v>
          </cell>
          <cell r="D31">
            <v>4104</v>
          </cell>
          <cell r="E31">
            <v>-153</v>
          </cell>
        </row>
        <row r="32">
          <cell r="C32">
            <v>7501</v>
          </cell>
          <cell r="D32">
            <v>1639</v>
          </cell>
          <cell r="E32">
            <v>5743</v>
          </cell>
        </row>
        <row r="34">
          <cell r="C34">
            <v>-0.78149580055992529</v>
          </cell>
          <cell r="D34">
            <v>2.503965832824893</v>
          </cell>
          <cell r="E34">
            <v>-2.664112833014104E-2</v>
          </cell>
        </row>
        <row r="39">
          <cell r="C39">
            <v>-23969</v>
          </cell>
          <cell r="D39">
            <v>-4759</v>
          </cell>
          <cell r="E39">
            <v>7996</v>
          </cell>
        </row>
        <row r="40">
          <cell r="C40">
            <v>155971</v>
          </cell>
          <cell r="D40">
            <v>132002</v>
          </cell>
          <cell r="E40">
            <v>127243</v>
          </cell>
        </row>
      </sheetData>
      <sheetData sheetId="2">
        <row r="25">
          <cell r="F25">
            <v>1607</v>
          </cell>
          <cell r="G25">
            <v>1216</v>
          </cell>
          <cell r="H25">
            <v>1155</v>
          </cell>
          <cell r="I25">
            <v>1288</v>
          </cell>
        </row>
        <row r="111">
          <cell r="F111">
            <v>39165</v>
          </cell>
          <cell r="G111">
            <v>29539</v>
          </cell>
          <cell r="H111">
            <v>29119</v>
          </cell>
          <cell r="I111">
            <v>32908</v>
          </cell>
        </row>
        <row r="143">
          <cell r="F143">
            <v>39870</v>
          </cell>
          <cell r="G143">
            <v>33619</v>
          </cell>
          <cell r="H143">
            <v>31505</v>
          </cell>
          <cell r="I143">
            <v>34121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746C-1EFE-430D-96CD-F3EDBA1B76CB}">
  <dimension ref="A1:XEZ312"/>
  <sheetViews>
    <sheetView showGridLines="0" tabSelected="1" zoomScale="67" zoomScaleNormal="77" workbookViewId="0">
      <selection activeCell="B4" sqref="B4"/>
    </sheetView>
  </sheetViews>
  <sheetFormatPr defaultColWidth="9.19921875" defaultRowHeight="14.25"/>
  <cols>
    <col min="1" max="1" width="9.19921875" style="3"/>
    <col min="2" max="2" width="65.19921875" style="3" bestFit="1" customWidth="1"/>
    <col min="3" max="3" width="12.73046875" style="3" customWidth="1"/>
    <col min="4" max="4" width="8.46484375" style="3" bestFit="1" customWidth="1"/>
    <col min="5" max="5" width="8.53125" style="3" customWidth="1"/>
    <col min="6" max="9" width="10.265625" style="3" customWidth="1"/>
    <col min="10" max="10" width="6.46484375" style="3" bestFit="1" customWidth="1"/>
    <col min="11" max="12" width="9.19921875" style="3"/>
    <col min="13" max="13" width="10.796875" style="3" bestFit="1" customWidth="1"/>
    <col min="14" max="16384" width="9.19921875" style="3"/>
  </cols>
  <sheetData>
    <row r="1" spans="1:12" ht="55.05" customHeight="1">
      <c r="A1" s="1"/>
      <c r="B1" s="134" t="s">
        <v>213</v>
      </c>
      <c r="C1" s="2"/>
      <c r="D1" s="2"/>
      <c r="E1" s="2"/>
      <c r="F1" s="2"/>
      <c r="G1" s="2"/>
      <c r="H1" s="2"/>
      <c r="I1" s="2"/>
      <c r="L1" s="4"/>
    </row>
    <row r="2" spans="1:12" s="1" customFormat="1" ht="15" customHeight="1">
      <c r="B2" s="5"/>
      <c r="C2" s="6"/>
      <c r="D2" s="7"/>
      <c r="E2" s="8"/>
      <c r="F2" s="9"/>
      <c r="G2" s="9"/>
      <c r="H2" s="9"/>
      <c r="I2" s="10"/>
      <c r="J2" s="11"/>
      <c r="K2" s="11"/>
    </row>
    <row r="3" spans="1:12" s="16" customFormat="1" ht="15" customHeight="1">
      <c r="A3" s="1" t="s">
        <v>0</v>
      </c>
      <c r="B3" s="12" t="s">
        <v>1</v>
      </c>
      <c r="C3" s="13"/>
      <c r="D3" s="14"/>
      <c r="E3" s="14"/>
      <c r="F3" s="15"/>
      <c r="G3" s="15"/>
      <c r="H3" s="15"/>
      <c r="I3" s="15"/>
    </row>
    <row r="4" spans="1:12" s="16" customFormat="1" ht="15" customHeight="1">
      <c r="B4" s="17"/>
      <c r="C4" s="6"/>
      <c r="D4" s="18"/>
      <c r="E4" s="18"/>
      <c r="F4" s="19"/>
      <c r="G4" s="19"/>
      <c r="H4" s="19"/>
      <c r="I4" s="19"/>
      <c r="L4" s="20"/>
    </row>
    <row r="5" spans="1:12" s="16" customFormat="1" ht="15" customHeight="1" thickBot="1">
      <c r="B5" s="21" t="s">
        <v>2</v>
      </c>
      <c r="C5" s="6"/>
      <c r="D5" s="8"/>
      <c r="E5" s="8"/>
      <c r="F5" s="22">
        <v>1</v>
      </c>
      <c r="G5" s="22">
        <f>+F5+1</f>
        <v>2</v>
      </c>
      <c r="H5" s="22">
        <f t="shared" ref="H5:I5" si="0">+G5+1</f>
        <v>3</v>
      </c>
      <c r="I5" s="22">
        <f t="shared" si="0"/>
        <v>4</v>
      </c>
      <c r="L5" s="20"/>
    </row>
    <row r="6" spans="1:12" ht="15" customHeight="1">
      <c r="A6" s="1"/>
      <c r="B6" s="21"/>
      <c r="C6" s="6"/>
      <c r="D6" s="8"/>
      <c r="E6" s="8"/>
      <c r="F6" s="8"/>
      <c r="G6" s="8"/>
      <c r="H6" s="8"/>
      <c r="I6" s="23"/>
      <c r="L6" s="20"/>
    </row>
    <row r="7" spans="1:12" s="16" customFormat="1" ht="15" customHeight="1">
      <c r="B7" s="21"/>
      <c r="C7" s="6"/>
      <c r="D7" s="8"/>
      <c r="E7" s="8"/>
      <c r="F7" s="8"/>
      <c r="G7" s="8"/>
      <c r="H7" s="8"/>
    </row>
    <row r="8" spans="1:12" s="1" customFormat="1" ht="15" customHeight="1">
      <c r="B8" s="81" t="s">
        <v>3</v>
      </c>
      <c r="C8" s="25"/>
      <c r="D8" s="8"/>
      <c r="E8" s="25"/>
      <c r="F8" s="80">
        <v>61860</v>
      </c>
      <c r="G8" s="80">
        <v>60530</v>
      </c>
      <c r="H8" s="80">
        <v>57351</v>
      </c>
      <c r="I8" s="80">
        <v>73621</v>
      </c>
      <c r="L8" s="20"/>
    </row>
    <row r="9" spans="1:12" s="1" customFormat="1" ht="15" customHeight="1">
      <c r="B9" s="79" t="s">
        <v>78</v>
      </c>
      <c r="C9" s="25"/>
      <c r="D9" s="8"/>
      <c r="E9" s="25"/>
      <c r="F9" s="26">
        <v>30378</v>
      </c>
      <c r="G9" s="26">
        <v>30206</v>
      </c>
      <c r="H9" s="26">
        <v>29225</v>
      </c>
      <c r="I9" s="26">
        <v>45004</v>
      </c>
      <c r="L9" s="20"/>
    </row>
    <row r="10" spans="1:12" s="1" customFormat="1" ht="15" customHeight="1">
      <c r="B10" s="79" t="s">
        <v>79</v>
      </c>
      <c r="C10" s="25"/>
      <c r="D10" s="8"/>
      <c r="E10" s="25"/>
      <c r="F10" s="26">
        <v>30745</v>
      </c>
      <c r="G10" s="26">
        <v>29673</v>
      </c>
      <c r="H10" s="26">
        <v>27346</v>
      </c>
      <c r="I10" s="26">
        <v>27484</v>
      </c>
      <c r="L10" s="20"/>
    </row>
    <row r="11" spans="1:12" s="1" customFormat="1" ht="15" customHeight="1">
      <c r="B11" s="79" t="s">
        <v>80</v>
      </c>
      <c r="C11" s="25"/>
      <c r="D11" s="8"/>
      <c r="E11" s="25"/>
      <c r="F11" s="26">
        <v>737</v>
      </c>
      <c r="G11" s="26">
        <v>651</v>
      </c>
      <c r="H11" s="26">
        <v>780</v>
      </c>
      <c r="I11" s="26">
        <v>1133</v>
      </c>
      <c r="L11" s="20"/>
    </row>
    <row r="12" spans="1:12" s="1" customFormat="1" ht="15" customHeight="1">
      <c r="B12" s="81" t="s">
        <v>4</v>
      </c>
      <c r="C12" s="25"/>
      <c r="D12" s="25"/>
      <c r="E12" s="25"/>
      <c r="F12" s="80">
        <v>27560</v>
      </c>
      <c r="G12" s="80">
        <v>27842</v>
      </c>
      <c r="H12" s="80">
        <v>25865</v>
      </c>
      <c r="I12" s="80">
        <v>38046</v>
      </c>
      <c r="L12" s="20"/>
    </row>
    <row r="13" spans="1:12" s="1" customFormat="1" ht="15" customHeight="1">
      <c r="B13" s="79" t="s">
        <v>78</v>
      </c>
      <c r="C13" s="25"/>
      <c r="D13" s="25"/>
      <c r="E13" s="25"/>
      <c r="F13" s="26">
        <v>21051</v>
      </c>
      <c r="G13" s="26">
        <v>21062</v>
      </c>
      <c r="H13" s="26">
        <v>19147</v>
      </c>
      <c r="I13" s="26">
        <v>30404</v>
      </c>
      <c r="L13" s="20"/>
    </row>
    <row r="14" spans="1:12" s="1" customFormat="1" ht="15" customHeight="1">
      <c r="B14" s="79" t="s">
        <v>79</v>
      </c>
      <c r="C14" s="25"/>
      <c r="D14" s="25"/>
      <c r="E14" s="25"/>
      <c r="F14" s="26">
        <v>6127</v>
      </c>
      <c r="G14" s="26">
        <v>6374</v>
      </c>
      <c r="H14" s="26">
        <v>6184</v>
      </c>
      <c r="I14" s="26">
        <v>6934</v>
      </c>
      <c r="L14" s="20"/>
    </row>
    <row r="15" spans="1:12" s="1" customFormat="1" ht="15" customHeight="1">
      <c r="B15" s="79" t="s">
        <v>80</v>
      </c>
      <c r="C15" s="25"/>
      <c r="D15" s="25"/>
      <c r="E15" s="25"/>
      <c r="F15" s="26">
        <v>382</v>
      </c>
      <c r="G15" s="26">
        <v>406</v>
      </c>
      <c r="H15" s="26">
        <v>534</v>
      </c>
      <c r="I15" s="26">
        <v>708</v>
      </c>
      <c r="L15" s="20"/>
    </row>
    <row r="16" spans="1:12" s="1" customFormat="1" ht="15" customHeight="1">
      <c r="B16" s="81" t="s">
        <v>5</v>
      </c>
      <c r="C16" s="28"/>
      <c r="D16" s="25"/>
      <c r="E16" s="25"/>
      <c r="F16" s="29">
        <f>F8-F12</f>
        <v>34300</v>
      </c>
      <c r="G16" s="29">
        <f>G8-G12</f>
        <v>32688</v>
      </c>
      <c r="H16" s="29">
        <f>H8-H12</f>
        <v>31486</v>
      </c>
      <c r="I16" s="29">
        <f>I8-I12</f>
        <v>35575</v>
      </c>
      <c r="L16" s="20"/>
    </row>
    <row r="17" spans="2:12" s="1" customFormat="1" ht="15" customHeight="1">
      <c r="B17" s="27"/>
      <c r="C17" s="28"/>
      <c r="D17" s="25"/>
      <c r="E17" s="25"/>
      <c r="F17" s="30"/>
      <c r="G17" s="30"/>
      <c r="H17" s="30"/>
      <c r="I17" s="31"/>
      <c r="L17" s="11"/>
    </row>
    <row r="18" spans="2:12" s="1" customFormat="1" ht="15" customHeight="1">
      <c r="B18" s="82" t="s">
        <v>81</v>
      </c>
      <c r="C18" s="28"/>
      <c r="D18" s="25"/>
      <c r="E18" s="25"/>
      <c r="F18" s="83">
        <v>19003</v>
      </c>
      <c r="G18" s="83">
        <v>18609</v>
      </c>
      <c r="H18" s="83">
        <v>18745</v>
      </c>
      <c r="I18" s="83">
        <v>23082</v>
      </c>
      <c r="L18" s="11"/>
    </row>
    <row r="19" spans="2:12" s="1" customFormat="1" ht="15" customHeight="1">
      <c r="B19" s="82" t="s">
        <v>82</v>
      </c>
      <c r="C19" s="28"/>
      <c r="D19" s="25"/>
      <c r="E19" s="25"/>
      <c r="F19" s="83">
        <v>6775</v>
      </c>
      <c r="G19" s="83">
        <v>6567</v>
      </c>
      <c r="H19" s="83">
        <v>6488</v>
      </c>
      <c r="I19" s="83">
        <v>6333</v>
      </c>
      <c r="L19" s="11"/>
    </row>
    <row r="20" spans="2:12" s="1" customFormat="1" ht="15" customHeight="1">
      <c r="B20" s="82" t="s">
        <v>83</v>
      </c>
      <c r="C20" s="25"/>
      <c r="D20" s="25"/>
      <c r="E20" s="25"/>
      <c r="F20" s="83">
        <v>-860</v>
      </c>
      <c r="G20" s="83">
        <v>-663</v>
      </c>
      <c r="H20" s="83">
        <v>-612</v>
      </c>
      <c r="I20" s="83">
        <v>-626</v>
      </c>
    </row>
    <row r="21" spans="2:12" s="1" customFormat="1" ht="15" customHeight="1">
      <c r="B21" s="82" t="s">
        <v>84</v>
      </c>
      <c r="C21" s="25"/>
      <c r="D21" s="25"/>
      <c r="E21" s="25"/>
      <c r="F21" s="26">
        <v>-914</v>
      </c>
      <c r="G21" s="26">
        <v>5803</v>
      </c>
      <c r="H21" s="26">
        <v>873</v>
      </c>
      <c r="I21" s="83">
        <v>861</v>
      </c>
    </row>
    <row r="22" spans="2:12" s="1" customFormat="1" ht="15" customHeight="1">
      <c r="B22" s="81" t="s">
        <v>8</v>
      </c>
      <c r="C22" s="28"/>
      <c r="D22" s="25"/>
      <c r="E22" s="25"/>
      <c r="F22" s="29">
        <f>F16-F18-F19-F20-F21</f>
        <v>10296</v>
      </c>
      <c r="G22" s="29">
        <f>G16-G18-G19-G20-G21</f>
        <v>2372</v>
      </c>
      <c r="H22" s="29">
        <f>H16-H18-H19-H20-H21</f>
        <v>5992</v>
      </c>
      <c r="I22" s="29">
        <f>I16-I18-I19-I20-I21</f>
        <v>5925</v>
      </c>
      <c r="J22" s="29"/>
      <c r="L22" s="20"/>
    </row>
    <row r="23" spans="2:12" s="1" customFormat="1" ht="15" customHeight="1">
      <c r="B23" s="27"/>
      <c r="C23" s="28"/>
      <c r="D23" s="25"/>
      <c r="E23" s="25"/>
      <c r="F23" s="30"/>
      <c r="G23" s="30"/>
      <c r="H23" s="30"/>
      <c r="I23" s="31"/>
    </row>
    <row r="24" spans="2:12" s="1" customFormat="1" ht="15" customHeight="1">
      <c r="B24" s="27"/>
      <c r="C24" s="28"/>
      <c r="D24" s="25"/>
      <c r="E24" s="25"/>
      <c r="F24" s="32"/>
      <c r="G24" s="32"/>
      <c r="H24" s="32"/>
      <c r="I24" s="31"/>
    </row>
    <row r="25" spans="2:12" s="1" customFormat="1" ht="15" customHeight="1">
      <c r="B25" s="82" t="s">
        <v>85</v>
      </c>
      <c r="F25" s="83">
        <v>1607</v>
      </c>
      <c r="G25" s="83">
        <v>1216</v>
      </c>
      <c r="H25" s="83">
        <v>1155</v>
      </c>
      <c r="I25" s="83">
        <v>1288</v>
      </c>
    </row>
    <row r="26" spans="2:12" s="1" customFormat="1" ht="15" customHeight="1">
      <c r="B26" s="81" t="s">
        <v>10</v>
      </c>
      <c r="C26" s="28"/>
      <c r="D26" s="25"/>
      <c r="E26" s="25"/>
      <c r="F26" s="29">
        <f>F22-F25</f>
        <v>8689</v>
      </c>
      <c r="G26" s="29">
        <f>G22-G25</f>
        <v>1156</v>
      </c>
      <c r="H26" s="29">
        <f>H22-H25</f>
        <v>4837</v>
      </c>
      <c r="I26" s="29">
        <f>I22-I25</f>
        <v>4637</v>
      </c>
      <c r="L26" s="20"/>
    </row>
    <row r="27" spans="2:12" s="1" customFormat="1" ht="15" customHeight="1">
      <c r="B27" s="27"/>
      <c r="C27" s="28"/>
      <c r="D27" s="25"/>
      <c r="E27" s="25"/>
      <c r="F27" s="32"/>
      <c r="G27" s="32"/>
      <c r="H27" s="32"/>
      <c r="I27" s="31"/>
    </row>
    <row r="28" spans="2:12" s="1" customFormat="1" ht="15" customHeight="1">
      <c r="B28" s="27"/>
      <c r="C28" s="28"/>
      <c r="D28" s="25"/>
      <c r="E28" s="25"/>
      <c r="F28" s="32"/>
      <c r="G28" s="32"/>
      <c r="H28" s="32"/>
      <c r="I28" s="31"/>
    </row>
    <row r="29" spans="2:12" s="1" customFormat="1" ht="15" customHeight="1">
      <c r="B29" s="24" t="s">
        <v>86</v>
      </c>
      <c r="F29" s="25">
        <v>1176</v>
      </c>
      <c r="G29" s="25">
        <v>-626</v>
      </c>
      <c r="H29" s="25">
        <v>124</v>
      </c>
      <c r="I29" s="26">
        <v>-864</v>
      </c>
      <c r="L29" s="20"/>
    </row>
    <row r="30" spans="2:12" s="1" customFormat="1" ht="15" customHeight="1">
      <c r="B30" s="24" t="s">
        <v>87</v>
      </c>
      <c r="F30" s="25">
        <v>-12</v>
      </c>
      <c r="G30" s="25">
        <v>-143</v>
      </c>
      <c r="H30" s="25">
        <v>1030</v>
      </c>
      <c r="I30" s="26">
        <v>89</v>
      </c>
      <c r="L30" s="20"/>
    </row>
    <row r="31" spans="2:12" s="1" customFormat="1" ht="15" customHeight="1">
      <c r="B31" s="24"/>
      <c r="C31" s="25"/>
      <c r="D31" s="25"/>
      <c r="E31" s="25"/>
      <c r="F31" s="33"/>
      <c r="G31" s="33"/>
      <c r="H31" s="33"/>
      <c r="I31" s="33"/>
    </row>
    <row r="32" spans="2:12" s="1" customFormat="1" ht="15" customHeight="1">
      <c r="B32" s="24"/>
      <c r="C32" s="25"/>
      <c r="D32" s="25"/>
      <c r="E32" s="25"/>
      <c r="F32" s="26"/>
      <c r="G32" s="26"/>
      <c r="H32" s="26"/>
      <c r="I32" s="34"/>
    </row>
    <row r="33" spans="1:12" s="1" customFormat="1" ht="15" customHeight="1" thickBot="1">
      <c r="B33" s="81" t="s">
        <v>11</v>
      </c>
      <c r="C33" s="28"/>
      <c r="D33" s="25"/>
      <c r="E33" s="25"/>
      <c r="F33" s="35">
        <f>F26-F29+F30</f>
        <v>7501</v>
      </c>
      <c r="G33" s="35">
        <f>G26-G29+G30</f>
        <v>1639</v>
      </c>
      <c r="H33" s="35">
        <f>H26-H29+H30</f>
        <v>5743</v>
      </c>
      <c r="I33" s="35">
        <f>I26-I29+I30</f>
        <v>5590</v>
      </c>
      <c r="L33" s="20"/>
    </row>
    <row r="34" spans="1:12" s="1" customFormat="1" ht="15" customHeight="1">
      <c r="B34" s="28"/>
      <c r="C34" s="28"/>
      <c r="D34" s="25"/>
      <c r="E34" s="25"/>
      <c r="F34" s="36"/>
      <c r="G34" s="36"/>
      <c r="H34" s="36"/>
      <c r="I34" s="36"/>
    </row>
    <row r="35" spans="1:12" s="1" customFormat="1" ht="15" customHeight="1">
      <c r="B35" s="37"/>
      <c r="C35" s="37"/>
      <c r="D35" s="38"/>
      <c r="E35" s="38"/>
      <c r="F35" s="39"/>
      <c r="G35" s="39"/>
      <c r="H35" s="39"/>
      <c r="I35" s="39"/>
    </row>
    <row r="36" spans="1:12" s="1" customFormat="1" ht="15" customHeight="1">
      <c r="B36" s="5"/>
      <c r="C36" s="40"/>
      <c r="D36" s="7"/>
      <c r="E36" s="25"/>
      <c r="F36" s="41"/>
      <c r="G36" s="41"/>
      <c r="H36" s="41"/>
      <c r="I36" s="41"/>
      <c r="J36" s="11"/>
      <c r="K36" s="11"/>
    </row>
    <row r="37" spans="1:12" s="16" customFormat="1" ht="15" customHeight="1">
      <c r="A37" s="1" t="s">
        <v>0</v>
      </c>
      <c r="B37" s="12" t="s">
        <v>12</v>
      </c>
      <c r="C37" s="13"/>
      <c r="D37" s="14"/>
      <c r="E37" s="14"/>
      <c r="F37" s="15"/>
      <c r="G37" s="15"/>
      <c r="H37" s="15"/>
      <c r="I37" s="15"/>
      <c r="L37" s="20"/>
    </row>
    <row r="38" spans="1:12" s="16" customFormat="1" ht="15" customHeight="1">
      <c r="B38" s="17"/>
      <c r="C38" s="6"/>
      <c r="D38" s="18"/>
      <c r="E38" s="18"/>
      <c r="F38" s="19"/>
      <c r="G38" s="19"/>
      <c r="H38" s="19"/>
      <c r="I38" s="42"/>
    </row>
    <row r="39" spans="1:12" s="16" customFormat="1" ht="15" customHeight="1" thickBot="1">
      <c r="B39" s="21" t="s">
        <v>2</v>
      </c>
      <c r="C39" s="6"/>
      <c r="D39" s="8"/>
      <c r="E39" s="8"/>
      <c r="F39" s="43">
        <f>+F$5</f>
        <v>1</v>
      </c>
      <c r="G39" s="43">
        <f t="shared" ref="G39:I39" si="1">+G$5</f>
        <v>2</v>
      </c>
      <c r="H39" s="43">
        <f t="shared" si="1"/>
        <v>3</v>
      </c>
      <c r="I39" s="43">
        <f t="shared" si="1"/>
        <v>4</v>
      </c>
      <c r="J39" s="44">
        <f t="shared" ref="J39" si="2">+$F$5</f>
        <v>1</v>
      </c>
    </row>
    <row r="40" spans="1:12" ht="15" customHeight="1">
      <c r="A40" s="1"/>
      <c r="B40" s="21"/>
      <c r="C40" s="6"/>
      <c r="D40" s="8"/>
      <c r="E40" s="8"/>
      <c r="F40" s="8"/>
      <c r="G40" s="8"/>
      <c r="H40" s="8"/>
      <c r="I40" s="23"/>
      <c r="L40" s="11"/>
    </row>
    <row r="41" spans="1:12" s="16" customFormat="1" ht="15" customHeight="1">
      <c r="B41" s="21"/>
      <c r="C41" s="6"/>
      <c r="D41" s="8"/>
      <c r="E41" s="8"/>
      <c r="F41" s="8"/>
      <c r="G41" s="8"/>
      <c r="H41" s="8"/>
      <c r="L41" s="11"/>
    </row>
    <row r="42" spans="1:12" s="16" customFormat="1" ht="15" customHeight="1">
      <c r="B42" s="21"/>
      <c r="C42" s="6"/>
      <c r="D42" s="8"/>
      <c r="E42" s="8"/>
      <c r="F42" s="8"/>
      <c r="G42" s="8"/>
      <c r="H42" s="8"/>
      <c r="L42" s="11"/>
    </row>
    <row r="43" spans="1:12" ht="15" customHeight="1">
      <c r="A43" s="1"/>
      <c r="B43" s="28" t="s">
        <v>13</v>
      </c>
      <c r="C43" s="28"/>
      <c r="G43" s="45"/>
      <c r="I43" s="46"/>
      <c r="L43" s="11"/>
    </row>
    <row r="44" spans="1:12" ht="15" customHeight="1">
      <c r="A44" s="1"/>
      <c r="B44" s="47" t="s">
        <v>11</v>
      </c>
      <c r="C44" s="47"/>
      <c r="F44" s="46">
        <v>5590</v>
      </c>
      <c r="G44" s="46">
        <v>5743</v>
      </c>
      <c r="H44" s="46">
        <v>1639</v>
      </c>
      <c r="I44" s="46">
        <v>7502</v>
      </c>
      <c r="L44" s="20"/>
    </row>
    <row r="45" spans="1:12" ht="15" customHeight="1">
      <c r="A45" s="1"/>
      <c r="B45" s="47" t="s">
        <v>50</v>
      </c>
      <c r="C45" s="47"/>
      <c r="F45" s="41"/>
      <c r="G45" s="41"/>
      <c r="H45" s="41">
        <v>5894</v>
      </c>
      <c r="I45" s="41"/>
      <c r="K45" s="48"/>
      <c r="L45" s="20"/>
    </row>
    <row r="46" spans="1:12" ht="15" customHeight="1">
      <c r="A46" s="1"/>
      <c r="B46" s="49" t="s">
        <v>61</v>
      </c>
      <c r="C46" s="47"/>
      <c r="F46" s="41">
        <v>4227</v>
      </c>
      <c r="G46" s="41">
        <v>3888</v>
      </c>
      <c r="H46" s="41">
        <v>2407</v>
      </c>
      <c r="I46" s="41">
        <v>2109</v>
      </c>
      <c r="L46" s="11"/>
    </row>
    <row r="47" spans="1:12" ht="15" customHeight="1">
      <c r="A47" s="1"/>
      <c r="B47" s="49" t="s">
        <v>51</v>
      </c>
      <c r="C47" s="47"/>
      <c r="F47" s="41">
        <v>2468</v>
      </c>
      <c r="G47" s="41">
        <v>2529</v>
      </c>
      <c r="H47" s="41">
        <v>2395</v>
      </c>
      <c r="I47" s="41">
        <v>2287</v>
      </c>
      <c r="L47" s="11"/>
    </row>
    <row r="48" spans="1:12" ht="15" customHeight="1">
      <c r="A48" s="1"/>
      <c r="B48" s="49" t="s">
        <v>52</v>
      </c>
      <c r="C48" s="47"/>
      <c r="F48" s="41">
        <v>937</v>
      </c>
      <c r="G48" s="41">
        <v>982</v>
      </c>
      <c r="H48" s="41">
        <v>987</v>
      </c>
      <c r="I48" s="41">
        <v>1133</v>
      </c>
      <c r="L48" s="11"/>
    </row>
    <row r="49" spans="1:12" ht="15" customHeight="1">
      <c r="A49" s="1"/>
      <c r="B49" s="49" t="s">
        <v>53</v>
      </c>
      <c r="C49" s="47"/>
      <c r="F49" s="41">
        <v>-3203</v>
      </c>
      <c r="G49" s="41">
        <v>-2001</v>
      </c>
      <c r="H49" s="41">
        <v>-2726</v>
      </c>
      <c r="I49" s="41">
        <v>-1114</v>
      </c>
      <c r="L49" s="11"/>
    </row>
    <row r="50" spans="1:12" ht="15" customHeight="1">
      <c r="A50" s="1"/>
      <c r="B50" s="49" t="s">
        <v>60</v>
      </c>
      <c r="C50" s="47"/>
      <c r="F50" s="41">
        <v>-70</v>
      </c>
      <c r="G50" s="41">
        <v>-136</v>
      </c>
      <c r="H50" s="41">
        <v>-363</v>
      </c>
      <c r="I50" s="41">
        <v>-170</v>
      </c>
      <c r="L50" s="11"/>
    </row>
    <row r="51" spans="1:12" ht="15" customHeight="1">
      <c r="A51" s="1"/>
      <c r="B51" s="49" t="s">
        <v>54</v>
      </c>
      <c r="C51" s="47"/>
      <c r="F51" s="41"/>
      <c r="G51" s="41"/>
      <c r="H51" s="41"/>
      <c r="I51" s="41"/>
      <c r="L51" s="11"/>
    </row>
    <row r="52" spans="1:12" ht="15" customHeight="1">
      <c r="A52" s="1"/>
      <c r="B52" s="49" t="s">
        <v>55</v>
      </c>
      <c r="C52" s="47"/>
      <c r="F52" s="41">
        <v>5297</v>
      </c>
      <c r="G52" s="41">
        <v>1372</v>
      </c>
      <c r="H52" s="41">
        <v>-539</v>
      </c>
      <c r="I52" s="41">
        <v>725</v>
      </c>
      <c r="L52" s="11"/>
    </row>
    <row r="53" spans="1:12" ht="15" customHeight="1">
      <c r="A53" s="1"/>
      <c r="B53" s="49" t="s">
        <v>56</v>
      </c>
      <c r="C53" s="47"/>
      <c r="F53" s="41">
        <v>936</v>
      </c>
      <c r="G53" s="41">
        <v>1038</v>
      </c>
      <c r="H53" s="41">
        <v>331</v>
      </c>
      <c r="I53" s="41">
        <v>-462</v>
      </c>
      <c r="L53" s="11"/>
    </row>
    <row r="54" spans="1:12" ht="15" customHeight="1">
      <c r="A54" s="1"/>
      <c r="B54" s="49" t="s">
        <v>57</v>
      </c>
      <c r="C54" s="47"/>
      <c r="F54" s="41">
        <v>-209</v>
      </c>
      <c r="G54" s="41">
        <v>138</v>
      </c>
      <c r="H54" s="41">
        <v>71</v>
      </c>
      <c r="I54" s="41">
        <v>390</v>
      </c>
      <c r="L54" s="11"/>
    </row>
    <row r="55" spans="1:12" ht="15" customHeight="1">
      <c r="A55" s="1"/>
      <c r="B55" s="49" t="s">
        <v>59</v>
      </c>
      <c r="C55" s="47"/>
      <c r="F55" s="41">
        <v>2087</v>
      </c>
      <c r="G55" s="41">
        <v>-842</v>
      </c>
      <c r="H55" s="41">
        <v>126</v>
      </c>
      <c r="I55" s="41">
        <v>1466</v>
      </c>
      <c r="L55" s="11"/>
    </row>
    <row r="56" spans="1:12" ht="15" customHeight="1">
      <c r="A56" s="1"/>
      <c r="B56" s="49" t="s">
        <v>58</v>
      </c>
      <c r="C56" s="47"/>
      <c r="F56" s="41">
        <v>138</v>
      </c>
      <c r="G56" s="41">
        <v>85</v>
      </c>
      <c r="H56" s="41">
        <v>213</v>
      </c>
      <c r="I56" s="41">
        <v>65</v>
      </c>
      <c r="L56" s="11"/>
    </row>
    <row r="57" spans="1:12" ht="15" customHeight="1">
      <c r="A57" s="1"/>
      <c r="B57" s="78" t="s">
        <v>14</v>
      </c>
      <c r="C57" s="47"/>
      <c r="F57" s="77">
        <f>SUM(F44:F56)</f>
        <v>18198</v>
      </c>
      <c r="G57" s="77">
        <f>SUM(G44:G56)</f>
        <v>12796</v>
      </c>
      <c r="H57" s="77">
        <f>SUM(H43:H56)</f>
        <v>10435</v>
      </c>
      <c r="I57" s="77">
        <f>SUM(I44:I56)</f>
        <v>13931</v>
      </c>
      <c r="L57" s="20"/>
    </row>
    <row r="58" spans="1:12" ht="15" customHeight="1">
      <c r="A58" s="1"/>
      <c r="B58" s="25" t="s">
        <v>15</v>
      </c>
      <c r="C58" s="25"/>
      <c r="F58" s="50"/>
      <c r="G58" s="50"/>
      <c r="H58" s="50"/>
      <c r="I58" s="51"/>
      <c r="L58" s="11"/>
    </row>
    <row r="59" spans="1:12" ht="15" customHeight="1">
      <c r="A59" s="1"/>
      <c r="B59" s="25"/>
      <c r="C59" s="25"/>
      <c r="F59" s="50"/>
      <c r="G59" s="50"/>
      <c r="H59" s="50"/>
      <c r="I59" s="51"/>
      <c r="L59" s="11"/>
    </row>
    <row r="60" spans="1:12" ht="15" customHeight="1">
      <c r="A60" s="1"/>
      <c r="B60" s="28" t="s">
        <v>16</v>
      </c>
      <c r="C60" s="28"/>
      <c r="F60" s="50"/>
      <c r="G60" s="50"/>
      <c r="H60" s="50"/>
      <c r="I60" s="51"/>
      <c r="L60" s="11"/>
    </row>
    <row r="61" spans="1:12" ht="15" customHeight="1">
      <c r="A61" s="1"/>
      <c r="B61" s="25" t="s">
        <v>62</v>
      </c>
      <c r="C61" s="28"/>
      <c r="F61" s="51">
        <v>-2618</v>
      </c>
      <c r="G61" s="50">
        <v>-2062</v>
      </c>
      <c r="H61" s="50">
        <v>-1346</v>
      </c>
      <c r="I61" s="50">
        <v>-1245</v>
      </c>
      <c r="L61" s="11"/>
    </row>
    <row r="62" spans="1:12" ht="15" customHeight="1">
      <c r="A62" s="1"/>
      <c r="B62" s="25" t="s">
        <v>63</v>
      </c>
      <c r="C62" s="28"/>
      <c r="F62" s="51">
        <v>188</v>
      </c>
      <c r="G62" s="50">
        <v>387</v>
      </c>
      <c r="H62" s="50">
        <v>111</v>
      </c>
      <c r="I62" s="50">
        <v>321</v>
      </c>
      <c r="L62" s="11"/>
    </row>
    <row r="63" spans="1:12" ht="15" customHeight="1">
      <c r="A63" s="1"/>
      <c r="B63" s="25" t="s">
        <v>64</v>
      </c>
      <c r="C63" s="28"/>
      <c r="F63" s="51">
        <v>-612</v>
      </c>
      <c r="G63" s="50">
        <v>-706</v>
      </c>
      <c r="H63" s="50">
        <v>-626</v>
      </c>
      <c r="I63" s="50">
        <v>-565</v>
      </c>
      <c r="L63" s="11"/>
    </row>
    <row r="64" spans="1:12" ht="15" customHeight="1">
      <c r="A64" s="1"/>
      <c r="B64" s="25" t="s">
        <v>65</v>
      </c>
      <c r="C64" s="28"/>
      <c r="F64" s="51">
        <v>-6246</v>
      </c>
      <c r="G64" s="50">
        <v>-3561</v>
      </c>
      <c r="H64" s="50">
        <v>-5930</v>
      </c>
      <c r="I64" s="50">
        <v>-11143</v>
      </c>
      <c r="L64" s="11"/>
    </row>
    <row r="65" spans="1:12" ht="15" customHeight="1">
      <c r="A65" s="1"/>
      <c r="B65" s="25" t="s">
        <v>66</v>
      </c>
      <c r="C65" s="28"/>
      <c r="F65" s="51">
        <v>5618</v>
      </c>
      <c r="G65" s="50">
        <v>3147</v>
      </c>
      <c r="H65" s="50">
        <v>4665</v>
      </c>
      <c r="I65" s="50">
        <v>10647</v>
      </c>
      <c r="L65" s="11"/>
    </row>
    <row r="66" spans="1:12" ht="15" customHeight="1">
      <c r="A66" s="1"/>
      <c r="B66" s="25" t="s">
        <v>67</v>
      </c>
      <c r="C66" s="28"/>
      <c r="F66" s="51">
        <v>475</v>
      </c>
      <c r="G66" s="50"/>
      <c r="H66" s="50"/>
      <c r="I66" s="50"/>
      <c r="L66" s="11"/>
    </row>
    <row r="67" spans="1:12" ht="15" customHeight="1">
      <c r="A67" s="1"/>
      <c r="B67" s="25" t="s">
        <v>68</v>
      </c>
      <c r="C67" s="47"/>
      <c r="F67" s="52">
        <v>-336</v>
      </c>
      <c r="G67" s="52">
        <v>-3293</v>
      </c>
      <c r="H67" s="52">
        <v>-2348</v>
      </c>
      <c r="I67" s="52">
        <v>-5082</v>
      </c>
      <c r="K67" s="48"/>
      <c r="L67" s="11"/>
    </row>
    <row r="68" spans="1:12" ht="15" customHeight="1">
      <c r="A68" s="1"/>
      <c r="B68" s="25" t="s">
        <v>69</v>
      </c>
      <c r="C68" s="47"/>
      <c r="F68" s="52">
        <v>503</v>
      </c>
      <c r="G68" s="52">
        <v>114</v>
      </c>
      <c r="H68" s="52">
        <v>1272</v>
      </c>
      <c r="I68" s="52">
        <v>-4</v>
      </c>
      <c r="K68" s="48"/>
      <c r="L68" s="11"/>
    </row>
    <row r="69" spans="1:12" ht="15" customHeight="1">
      <c r="A69" s="1"/>
      <c r="B69" s="78" t="s">
        <v>14</v>
      </c>
      <c r="C69" s="47"/>
      <c r="F69" s="77">
        <f>SUM(F61:F68)</f>
        <v>-3028</v>
      </c>
      <c r="G69" s="77">
        <f>SUM(G61:G68)</f>
        <v>-5974</v>
      </c>
      <c r="H69" s="77">
        <f>SUM(H61:H68)</f>
        <v>-4202</v>
      </c>
      <c r="I69" s="77">
        <f>SUM(I61:I68)</f>
        <v>-7071</v>
      </c>
      <c r="L69" s="20"/>
    </row>
    <row r="70" spans="1:12" ht="15" customHeight="1">
      <c r="A70" s="1"/>
      <c r="B70" s="25" t="s">
        <v>15</v>
      </c>
      <c r="C70" s="25"/>
      <c r="F70" s="52"/>
      <c r="G70" s="52"/>
      <c r="H70" s="52"/>
      <c r="I70" s="53"/>
      <c r="L70" s="11"/>
    </row>
    <row r="71" spans="1:12" ht="15" customHeight="1">
      <c r="A71" s="1"/>
      <c r="B71" s="25"/>
      <c r="C71" s="25"/>
      <c r="F71" s="52"/>
      <c r="G71" s="52"/>
      <c r="H71" s="52"/>
      <c r="I71" s="53"/>
      <c r="L71" s="11"/>
    </row>
    <row r="72" spans="1:12" ht="15" customHeight="1">
      <c r="A72" s="1"/>
      <c r="B72" s="28" t="s">
        <v>17</v>
      </c>
      <c r="C72" s="28"/>
      <c r="F72" s="52"/>
      <c r="G72" s="52"/>
      <c r="H72" s="52"/>
      <c r="I72" s="53"/>
      <c r="L72" s="11"/>
    </row>
    <row r="73" spans="1:12" ht="15" customHeight="1">
      <c r="A73" s="1"/>
      <c r="B73" s="47" t="s">
        <v>70</v>
      </c>
      <c r="C73" s="28"/>
      <c r="F73" s="53">
        <v>10504</v>
      </c>
      <c r="G73" s="52">
        <v>522</v>
      </c>
      <c r="H73" s="52">
        <v>7804</v>
      </c>
      <c r="I73" s="52">
        <v>9586</v>
      </c>
      <c r="L73" s="11"/>
    </row>
    <row r="74" spans="1:12" ht="15" customHeight="1">
      <c r="A74" s="1"/>
      <c r="B74" s="47" t="s">
        <v>71</v>
      </c>
      <c r="C74" s="28"/>
      <c r="F74" s="53">
        <v>-13365</v>
      </c>
      <c r="G74" s="52">
        <v>-8597</v>
      </c>
      <c r="H74" s="52">
        <v>-6800</v>
      </c>
      <c r="I74" s="52">
        <v>-5082</v>
      </c>
      <c r="L74" s="11"/>
    </row>
    <row r="75" spans="1:12" ht="15" customHeight="1">
      <c r="A75" s="1"/>
      <c r="B75" s="47" t="s">
        <v>72</v>
      </c>
      <c r="C75" s="28"/>
      <c r="F75" s="53">
        <v>-853</v>
      </c>
      <c r="G75" s="52">
        <v>-40</v>
      </c>
      <c r="H75" s="52">
        <v>217</v>
      </c>
      <c r="I75" s="52">
        <v>-7</v>
      </c>
      <c r="L75" s="11"/>
    </row>
    <row r="76" spans="1:12" ht="15" customHeight="1">
      <c r="A76" s="1"/>
      <c r="B76" s="47" t="s">
        <v>73</v>
      </c>
      <c r="C76" s="28"/>
      <c r="F76" s="53">
        <v>-302</v>
      </c>
      <c r="G76" s="52">
        <v>-319</v>
      </c>
      <c r="H76" s="52">
        <v>-407</v>
      </c>
      <c r="I76" s="52">
        <v>-402</v>
      </c>
      <c r="L76" s="11"/>
    </row>
    <row r="77" spans="1:12" ht="15" customHeight="1">
      <c r="A77" s="1"/>
      <c r="B77" s="47" t="s">
        <v>74</v>
      </c>
      <c r="C77" s="47"/>
      <c r="F77" s="41">
        <v>92</v>
      </c>
      <c r="G77" s="41">
        <v>70</v>
      </c>
      <c r="H77" s="41">
        <v>176</v>
      </c>
      <c r="I77" s="52">
        <v>176</v>
      </c>
      <c r="L77" s="11"/>
    </row>
    <row r="78" spans="1:12" ht="15" customHeight="1">
      <c r="A78" s="1"/>
      <c r="B78" s="47" t="s">
        <v>75</v>
      </c>
      <c r="C78" s="47"/>
      <c r="F78" s="41"/>
      <c r="G78" s="41">
        <v>879</v>
      </c>
      <c r="H78" s="41"/>
      <c r="I78" s="52"/>
      <c r="L78" s="11"/>
    </row>
    <row r="79" spans="1:12" ht="15" customHeight="1">
      <c r="A79" s="1"/>
      <c r="B79" s="47" t="s">
        <v>76</v>
      </c>
      <c r="C79" s="47"/>
      <c r="F79" s="52">
        <v>-5797</v>
      </c>
      <c r="G79" s="52">
        <v>-5869</v>
      </c>
      <c r="H79" s="52">
        <v>-5948</v>
      </c>
      <c r="I79" s="52">
        <v>-6040</v>
      </c>
      <c r="K79" s="48"/>
      <c r="L79" s="11"/>
    </row>
    <row r="80" spans="1:12" ht="15" customHeight="1">
      <c r="A80" s="1"/>
      <c r="B80" s="78" t="s">
        <v>14</v>
      </c>
      <c r="C80" s="47"/>
      <c r="F80" s="77">
        <f>SUM(F73:F79)</f>
        <v>-9721</v>
      </c>
      <c r="G80" s="77">
        <f>SUM(G73:G79)</f>
        <v>-13354</v>
      </c>
      <c r="H80" s="77">
        <f>SUM(H73:H79)</f>
        <v>-4958</v>
      </c>
      <c r="I80" s="77">
        <f>SUM(I73:I79)</f>
        <v>-1769</v>
      </c>
      <c r="L80" s="11"/>
    </row>
    <row r="81" spans="1:12" ht="15" customHeight="1">
      <c r="A81" s="1"/>
      <c r="B81" s="25" t="s">
        <v>15</v>
      </c>
      <c r="C81" s="25"/>
      <c r="F81" s="52"/>
      <c r="G81" s="52"/>
      <c r="H81" s="52"/>
      <c r="I81" s="54"/>
      <c r="L81" s="11"/>
    </row>
    <row r="82" spans="1:12" ht="15" customHeight="1">
      <c r="A82" s="1"/>
      <c r="B82" s="25"/>
      <c r="C82" s="25"/>
      <c r="F82" s="52"/>
      <c r="G82" s="52"/>
      <c r="H82" s="52"/>
      <c r="I82" s="54"/>
      <c r="L82" s="11"/>
    </row>
    <row r="83" spans="1:12" ht="15" customHeight="1">
      <c r="A83" s="1"/>
      <c r="B83" s="28" t="s">
        <v>18</v>
      </c>
      <c r="C83" s="28"/>
      <c r="F83" s="52"/>
      <c r="G83" s="52"/>
      <c r="H83" s="52"/>
      <c r="I83" s="53"/>
      <c r="L83" s="11"/>
    </row>
    <row r="84" spans="1:12" ht="15" customHeight="1">
      <c r="A84" s="1"/>
      <c r="B84" s="47" t="s">
        <v>19</v>
      </c>
      <c r="C84" s="47"/>
      <c r="F84" s="52">
        <v>8314</v>
      </c>
      <c r="G84" s="52">
        <v>13675</v>
      </c>
      <c r="H84" s="52">
        <v>6957</v>
      </c>
      <c r="I84" s="52">
        <v>7988</v>
      </c>
      <c r="L84" s="20"/>
    </row>
    <row r="85" spans="1:12" ht="15" customHeight="1">
      <c r="A85" s="1"/>
      <c r="B85" s="47" t="s">
        <v>20</v>
      </c>
      <c r="C85" s="47"/>
      <c r="F85" s="41">
        <f>SUM(F80+F69+F57)</f>
        <v>5449</v>
      </c>
      <c r="G85" s="41">
        <f>SUM(G80+G69+G57)</f>
        <v>-6532</v>
      </c>
      <c r="H85" s="41">
        <f>SUM(H80+H69+H57)</f>
        <v>1275</v>
      </c>
      <c r="I85" s="41">
        <f>SUM(I80+I69+I57)</f>
        <v>5091</v>
      </c>
      <c r="L85" s="20"/>
    </row>
    <row r="86" spans="1:12" ht="15" customHeight="1">
      <c r="A86" s="1"/>
      <c r="B86" s="47" t="s">
        <v>77</v>
      </c>
      <c r="C86" s="47"/>
      <c r="F86" s="41">
        <v>-87</v>
      </c>
      <c r="G86" s="52">
        <v>-185</v>
      </c>
      <c r="H86" s="52">
        <v>-244</v>
      </c>
      <c r="I86" s="52">
        <v>9</v>
      </c>
      <c r="L86" s="20"/>
    </row>
    <row r="87" spans="1:12" ht="15" customHeight="1" thickBot="1">
      <c r="A87" s="1"/>
      <c r="B87" s="78" t="s">
        <v>21</v>
      </c>
      <c r="C87" s="47"/>
      <c r="F87" s="55">
        <f>SUM(F84:F86)</f>
        <v>13676</v>
      </c>
      <c r="G87" s="55">
        <f>SUM(G84:G86)</f>
        <v>6958</v>
      </c>
      <c r="H87" s="55">
        <f>SUM(H84:H86)</f>
        <v>7988</v>
      </c>
      <c r="I87" s="55">
        <f>SUM(I84:I86)</f>
        <v>13088</v>
      </c>
      <c r="L87" s="20"/>
    </row>
    <row r="88" spans="1:12" ht="15" customHeight="1">
      <c r="A88" s="1"/>
      <c r="B88" s="5"/>
      <c r="C88" s="6"/>
      <c r="D88" s="8"/>
      <c r="E88" s="8"/>
      <c r="F88" s="41">
        <f>+I98-F87</f>
        <v>-608</v>
      </c>
      <c r="G88" s="41">
        <f>+H98-G87</f>
        <v>928</v>
      </c>
      <c r="H88" s="41">
        <f>+G98-H87</f>
        <v>-1338</v>
      </c>
      <c r="I88" s="41">
        <f>+F98-I87</f>
        <v>100</v>
      </c>
      <c r="L88" s="11"/>
    </row>
    <row r="89" spans="1:12" s="1" customFormat="1" ht="15" customHeight="1">
      <c r="B89" s="37"/>
      <c r="C89" s="37"/>
      <c r="D89" s="38"/>
      <c r="E89" s="38"/>
      <c r="F89" s="39"/>
      <c r="G89" s="39"/>
      <c r="H89" s="39"/>
      <c r="I89" s="39"/>
    </row>
    <row r="90" spans="1:12" s="1" customFormat="1" ht="15" customHeight="1">
      <c r="B90" s="5"/>
      <c r="C90" s="40"/>
      <c r="D90" s="7"/>
      <c r="E90" s="25"/>
      <c r="F90" s="41"/>
      <c r="G90" s="41"/>
      <c r="H90" s="41"/>
      <c r="I90" s="41"/>
      <c r="J90" s="11"/>
      <c r="K90" s="11"/>
    </row>
    <row r="91" spans="1:12" s="16" customFormat="1" ht="15" customHeight="1">
      <c r="A91" s="1" t="s">
        <v>0</v>
      </c>
      <c r="B91" s="12" t="s">
        <v>22</v>
      </c>
      <c r="C91" s="13"/>
      <c r="D91" s="14"/>
      <c r="E91" s="14"/>
      <c r="F91" s="15"/>
      <c r="G91" s="15"/>
      <c r="H91" s="15"/>
      <c r="I91" s="15"/>
      <c r="L91" s="20"/>
    </row>
    <row r="92" spans="1:12" s="16" customFormat="1" ht="15" customHeight="1">
      <c r="B92" s="17"/>
      <c r="C92" s="6"/>
      <c r="D92" s="18"/>
      <c r="E92" s="18"/>
      <c r="F92" s="19"/>
      <c r="G92" s="19"/>
      <c r="H92" s="19"/>
      <c r="I92" s="56"/>
    </row>
    <row r="93" spans="1:12" s="16" customFormat="1" ht="15" customHeight="1" thickBot="1">
      <c r="B93" s="21" t="s">
        <v>2</v>
      </c>
      <c r="C93" s="6"/>
      <c r="D93" s="8"/>
      <c r="E93" s="8"/>
      <c r="F93" s="43">
        <f>+F$5</f>
        <v>1</v>
      </c>
      <c r="G93" s="43">
        <f t="shared" ref="G93:I93" si="3">+G$5</f>
        <v>2</v>
      </c>
      <c r="H93" s="43">
        <f t="shared" si="3"/>
        <v>3</v>
      </c>
      <c r="I93" s="43">
        <f t="shared" si="3"/>
        <v>4</v>
      </c>
    </row>
    <row r="94" spans="1:12" ht="15" customHeight="1">
      <c r="A94" s="1"/>
      <c r="B94" s="21"/>
      <c r="C94" s="6"/>
      <c r="D94" s="8"/>
      <c r="E94" s="8"/>
      <c r="F94" s="8"/>
      <c r="G94" s="8"/>
      <c r="H94" s="8"/>
      <c r="I94" s="23"/>
      <c r="L94" s="11"/>
    </row>
    <row r="95" spans="1:12" ht="15" customHeight="1">
      <c r="A95" s="1"/>
      <c r="B95" s="21"/>
      <c r="C95" s="6"/>
      <c r="D95" s="8"/>
      <c r="E95" s="8"/>
      <c r="F95" s="8"/>
      <c r="G95" s="8"/>
      <c r="H95" s="8"/>
      <c r="I95" s="23"/>
      <c r="L95" s="11"/>
    </row>
    <row r="96" spans="1:12" ht="15" customHeight="1">
      <c r="A96" s="1"/>
      <c r="B96" s="28" t="s">
        <v>23</v>
      </c>
      <c r="C96" s="28"/>
      <c r="F96" s="57"/>
      <c r="G96" s="57"/>
      <c r="H96" s="57"/>
      <c r="I96" s="53"/>
      <c r="L96" s="11"/>
    </row>
    <row r="97" spans="1:12 16380:16380" ht="15" customHeight="1">
      <c r="A97" s="1"/>
      <c r="B97" s="28"/>
      <c r="C97" s="28"/>
      <c r="F97" s="57"/>
      <c r="G97" s="57"/>
      <c r="H97" s="57"/>
      <c r="I97" s="53"/>
      <c r="L97" s="11"/>
    </row>
    <row r="98" spans="1:12 16380:16380" ht="15" customHeight="1">
      <c r="A98" s="1"/>
      <c r="B98" s="47" t="s">
        <v>88</v>
      </c>
      <c r="C98" s="47"/>
      <c r="F98" s="26">
        <v>13188</v>
      </c>
      <c r="G98" s="26">
        <v>6650</v>
      </c>
      <c r="H98" s="26">
        <v>7886</v>
      </c>
      <c r="I98" s="26">
        <v>13068</v>
      </c>
      <c r="K98" s="48"/>
      <c r="L98" s="58"/>
    </row>
    <row r="99" spans="1:12 16380:16380" ht="15" customHeight="1">
      <c r="A99" s="1"/>
      <c r="B99" s="47" t="s">
        <v>89</v>
      </c>
      <c r="C99" s="47"/>
      <c r="F99" s="26">
        <v>463</v>
      </c>
      <c r="G99" s="26">
        <v>307</v>
      </c>
      <c r="H99" s="26">
        <v>103</v>
      </c>
      <c r="I99" s="26">
        <v>21</v>
      </c>
      <c r="K99" s="48"/>
      <c r="L99" s="58"/>
    </row>
    <row r="100" spans="1:12 16380:16380" ht="15" customHeight="1">
      <c r="A100" s="1"/>
      <c r="B100" s="47" t="s">
        <v>90</v>
      </c>
      <c r="C100" s="47"/>
      <c r="F100" s="26">
        <v>600</v>
      </c>
      <c r="G100" s="26">
        <v>600</v>
      </c>
      <c r="H100" s="26">
        <v>852</v>
      </c>
      <c r="I100" s="26">
        <v>373</v>
      </c>
      <c r="J100" s="26"/>
      <c r="L100" s="58"/>
    </row>
    <row r="101" spans="1:12 16380:16380" ht="15" customHeight="1">
      <c r="A101" s="1"/>
      <c r="B101" s="47" t="s">
        <v>91</v>
      </c>
      <c r="C101" s="47"/>
      <c r="F101" s="26">
        <v>5790</v>
      </c>
      <c r="G101" s="26">
        <v>6754</v>
      </c>
      <c r="H101" s="26">
        <v>6541</v>
      </c>
      <c r="I101" s="26">
        <v>7214</v>
      </c>
      <c r="J101" s="26"/>
      <c r="L101" s="58"/>
    </row>
    <row r="102" spans="1:12 16380:16380" ht="15" customHeight="1">
      <c r="A102" s="1"/>
      <c r="B102" s="60" t="s">
        <v>92</v>
      </c>
      <c r="C102" s="47"/>
      <c r="F102" s="26"/>
      <c r="G102" s="26"/>
      <c r="H102" s="26"/>
      <c r="I102" s="26"/>
      <c r="J102" s="26"/>
      <c r="L102" s="58"/>
    </row>
    <row r="103" spans="1:12 16380:16380" ht="15" customHeight="1">
      <c r="A103" s="1"/>
      <c r="B103" s="47" t="s">
        <v>93</v>
      </c>
      <c r="C103" s="47"/>
      <c r="F103" s="26">
        <v>10509</v>
      </c>
      <c r="G103" s="26">
        <v>7221</v>
      </c>
      <c r="H103" s="26">
        <v>6851</v>
      </c>
      <c r="I103" s="26">
        <v>6102</v>
      </c>
      <c r="L103" s="58"/>
    </row>
    <row r="104" spans="1:12 16380:16380" ht="15" customHeight="1">
      <c r="A104" s="1"/>
      <c r="B104" s="47" t="s">
        <v>94</v>
      </c>
      <c r="C104" s="47"/>
      <c r="F104" s="26">
        <v>383</v>
      </c>
      <c r="G104" s="26">
        <v>793</v>
      </c>
      <c r="H104" s="26">
        <v>939</v>
      </c>
      <c r="I104" s="26">
        <v>692</v>
      </c>
      <c r="L104" s="58"/>
    </row>
    <row r="105" spans="1:12 16380:16380" ht="15" customHeight="1">
      <c r="A105" s="1"/>
      <c r="B105" s="47" t="s">
        <v>95</v>
      </c>
      <c r="C105" s="47"/>
      <c r="F105" s="26">
        <v>695</v>
      </c>
      <c r="G105" s="26">
        <v>1002</v>
      </c>
      <c r="H105" s="26">
        <v>817</v>
      </c>
      <c r="I105" s="26">
        <v>640</v>
      </c>
      <c r="L105" s="58"/>
    </row>
    <row r="106" spans="1:12 16380:16380" ht="15" customHeight="1">
      <c r="A106" s="1"/>
      <c r="B106" s="47" t="s">
        <v>57</v>
      </c>
      <c r="C106" s="47"/>
      <c r="F106" s="26">
        <v>1812</v>
      </c>
      <c r="G106" s="26">
        <v>1649</v>
      </c>
      <c r="H106" s="26">
        <v>1552</v>
      </c>
      <c r="I106" s="26">
        <v>1161</v>
      </c>
      <c r="L106" s="58"/>
    </row>
    <row r="107" spans="1:12 16380:16380" ht="15" customHeight="1">
      <c r="A107" s="1"/>
      <c r="B107" s="47" t="s">
        <v>96</v>
      </c>
      <c r="C107" s="47"/>
      <c r="F107" s="59">
        <v>1018</v>
      </c>
      <c r="G107" s="59">
        <v>1097</v>
      </c>
      <c r="H107" s="59">
        <v>967</v>
      </c>
      <c r="I107" s="59">
        <v>998</v>
      </c>
      <c r="L107" s="58"/>
    </row>
    <row r="108" spans="1:12 16380:16380" ht="15" customHeight="1">
      <c r="A108" s="1"/>
      <c r="B108" s="47" t="s">
        <v>97</v>
      </c>
      <c r="C108" s="60"/>
      <c r="F108" s="62">
        <v>2089</v>
      </c>
      <c r="G108" s="61">
        <v>3466</v>
      </c>
      <c r="H108" s="61">
        <v>2611</v>
      </c>
      <c r="I108" s="61">
        <v>2639</v>
      </c>
      <c r="L108" s="58"/>
    </row>
    <row r="109" spans="1:12 16380:16380" ht="15" customHeight="1">
      <c r="A109" s="1"/>
      <c r="B109" s="47" t="s">
        <v>98</v>
      </c>
      <c r="C109" s="47"/>
      <c r="F109" s="61">
        <v>2618</v>
      </c>
      <c r="G109" s="61"/>
      <c r="I109" s="61"/>
      <c r="K109" s="48"/>
      <c r="L109" s="58"/>
    </row>
    <row r="110" spans="1:12 16380:16380" ht="15" customHeight="1">
      <c r="A110" s="1"/>
      <c r="B110" s="47"/>
      <c r="C110" s="47"/>
      <c r="D110" s="54"/>
      <c r="F110" s="61"/>
      <c r="G110" s="61"/>
      <c r="H110" s="61"/>
      <c r="I110" s="62"/>
      <c r="L110" s="58"/>
    </row>
    <row r="111" spans="1:12 16380:16380" ht="15" customHeight="1" thickBot="1">
      <c r="A111" s="1"/>
      <c r="B111" s="78" t="s">
        <v>26</v>
      </c>
      <c r="C111" s="60"/>
      <c r="F111" s="63">
        <f>SUM(F98:F109)</f>
        <v>39165</v>
      </c>
      <c r="G111" s="63">
        <f>SUM(G98:G109)</f>
        <v>29539</v>
      </c>
      <c r="H111" s="63">
        <f>SUM(H98:H109)</f>
        <v>29119</v>
      </c>
      <c r="I111" s="63">
        <f>SUM(I98:I109)</f>
        <v>32908</v>
      </c>
      <c r="L111" s="58"/>
      <c r="XEZ111" s="63"/>
    </row>
    <row r="112" spans="1:12 16380:16380" ht="15" customHeight="1">
      <c r="A112" s="1"/>
      <c r="B112" s="25"/>
      <c r="C112" s="25"/>
      <c r="F112" s="61"/>
      <c r="G112" s="61"/>
      <c r="H112" s="61"/>
      <c r="I112" s="62"/>
      <c r="L112" s="58"/>
    </row>
    <row r="113" spans="1:12" ht="15" customHeight="1">
      <c r="A113" s="1"/>
      <c r="B113" s="28"/>
      <c r="C113" s="28"/>
      <c r="F113" s="61"/>
      <c r="G113" s="61"/>
      <c r="H113" s="61"/>
      <c r="I113" s="62"/>
      <c r="L113" s="58"/>
    </row>
    <row r="114" spans="1:12" ht="15" customHeight="1">
      <c r="A114" s="1"/>
      <c r="B114" s="49" t="s">
        <v>99</v>
      </c>
      <c r="C114" s="28"/>
      <c r="F114" s="85">
        <v>20100</v>
      </c>
      <c r="G114" s="86">
        <v>20085</v>
      </c>
      <c r="H114" s="86">
        <v>18695</v>
      </c>
      <c r="I114" s="86">
        <v>18122</v>
      </c>
      <c r="L114" s="58"/>
    </row>
    <row r="115" spans="1:12" ht="15" customHeight="1">
      <c r="A115" s="1"/>
      <c r="B115" s="49" t="s">
        <v>100</v>
      </c>
      <c r="C115" s="28"/>
      <c r="F115" s="85">
        <v>13895</v>
      </c>
      <c r="G115" s="86">
        <v>14390</v>
      </c>
      <c r="H115" s="86">
        <v>13361</v>
      </c>
      <c r="I115" s="86">
        <v>12621</v>
      </c>
      <c r="L115" s="58"/>
    </row>
    <row r="116" spans="1:12" ht="15" customHeight="1">
      <c r="A116" s="1"/>
      <c r="B116" s="60" t="s">
        <v>101</v>
      </c>
      <c r="C116" s="28"/>
      <c r="F116" s="62">
        <f>F114-F115</f>
        <v>6205</v>
      </c>
      <c r="G116" s="62">
        <f>G114-G115</f>
        <v>5695</v>
      </c>
      <c r="H116" s="62">
        <f>H114-H115</f>
        <v>5334</v>
      </c>
      <c r="I116" s="62">
        <f>I114-I115</f>
        <v>5501</v>
      </c>
      <c r="L116" s="58"/>
    </row>
    <row r="117" spans="1:12" ht="15" customHeight="1">
      <c r="A117" s="1"/>
      <c r="B117" s="47" t="s">
        <v>102</v>
      </c>
      <c r="C117" s="28"/>
      <c r="F117" s="62">
        <v>3566</v>
      </c>
      <c r="G117" s="61">
        <v>3222</v>
      </c>
      <c r="H117" s="61">
        <v>2878</v>
      </c>
      <c r="I117" s="61">
        <v>3220</v>
      </c>
      <c r="L117" s="58"/>
    </row>
    <row r="118" spans="1:12" ht="15" customHeight="1">
      <c r="A118" s="1"/>
      <c r="B118" s="47" t="s">
        <v>103</v>
      </c>
      <c r="C118" s="28"/>
      <c r="F118" s="62">
        <v>7086</v>
      </c>
      <c r="G118" s="61">
        <v>5425</v>
      </c>
      <c r="H118" s="61">
        <v>5806</v>
      </c>
      <c r="I118" s="61">
        <v>5766</v>
      </c>
      <c r="L118" s="58"/>
    </row>
    <row r="119" spans="1:12" ht="15" customHeight="1">
      <c r="A119" s="1"/>
      <c r="B119" s="47" t="s">
        <v>104</v>
      </c>
      <c r="C119" s="28"/>
      <c r="F119" s="62">
        <v>7557</v>
      </c>
      <c r="G119" s="61">
        <v>9850</v>
      </c>
      <c r="H119" s="61">
        <v>8236</v>
      </c>
      <c r="I119" s="61">
        <v>7506</v>
      </c>
      <c r="L119" s="58"/>
    </row>
    <row r="120" spans="1:12" ht="15" customHeight="1">
      <c r="A120" s="1"/>
      <c r="B120" s="47" t="s">
        <v>96</v>
      </c>
      <c r="C120" s="28"/>
      <c r="F120" s="62">
        <v>1150</v>
      </c>
      <c r="G120" s="61">
        <v>924</v>
      </c>
      <c r="H120" s="61">
        <v>866</v>
      </c>
      <c r="I120" s="61">
        <v>842</v>
      </c>
      <c r="L120" s="58"/>
    </row>
    <row r="121" spans="1:12" ht="15" customHeight="1">
      <c r="A121" s="1"/>
      <c r="B121" s="47" t="s">
        <v>53</v>
      </c>
      <c r="C121" s="28"/>
      <c r="F121" s="62">
        <v>8404</v>
      </c>
      <c r="G121" s="61">
        <v>7370</v>
      </c>
      <c r="H121" s="61">
        <v>6256</v>
      </c>
      <c r="I121" s="61">
        <v>6656</v>
      </c>
      <c r="L121" s="58"/>
    </row>
    <row r="122" spans="1:12" ht="15" customHeight="1">
      <c r="A122" s="1"/>
      <c r="B122" s="47" t="s">
        <v>105</v>
      </c>
      <c r="C122" s="47"/>
      <c r="F122" s="61">
        <v>53765</v>
      </c>
      <c r="G122" s="61">
        <v>55643</v>
      </c>
      <c r="H122" s="61">
        <v>55949</v>
      </c>
      <c r="I122" s="61">
        <v>60178</v>
      </c>
      <c r="K122" s="48"/>
      <c r="L122" s="58"/>
    </row>
    <row r="123" spans="1:12" ht="15" customHeight="1">
      <c r="A123" s="1"/>
      <c r="B123" s="47" t="s">
        <v>106</v>
      </c>
      <c r="C123" s="47"/>
      <c r="D123" s="52"/>
      <c r="F123" s="26">
        <v>13739</v>
      </c>
      <c r="G123" s="26">
        <v>12511</v>
      </c>
      <c r="H123" s="26">
        <v>11184</v>
      </c>
      <c r="I123" s="26">
        <v>11036</v>
      </c>
      <c r="K123" s="48"/>
      <c r="L123" s="58"/>
    </row>
    <row r="124" spans="1:12" ht="15" customHeight="1">
      <c r="A124" s="1"/>
      <c r="B124" s="47" t="s">
        <v>107</v>
      </c>
      <c r="C124" s="47"/>
      <c r="F124" s="84">
        <v>2187</v>
      </c>
      <c r="G124" s="84">
        <v>1823</v>
      </c>
      <c r="H124" s="84">
        <v>1617</v>
      </c>
      <c r="I124" s="84">
        <v>1626</v>
      </c>
      <c r="K124" s="48"/>
      <c r="L124" s="58"/>
    </row>
    <row r="125" spans="1:12" ht="15" customHeight="1">
      <c r="A125" s="1"/>
      <c r="B125" s="47" t="s">
        <v>108</v>
      </c>
      <c r="C125" s="60"/>
      <c r="F125" s="62">
        <v>13147</v>
      </c>
      <c r="G125" s="61"/>
      <c r="H125" s="61"/>
      <c r="L125" s="58"/>
    </row>
    <row r="126" spans="1:12" ht="15" customHeight="1">
      <c r="A126" s="1"/>
      <c r="B126" s="47"/>
      <c r="C126" s="60"/>
      <c r="F126" s="61"/>
      <c r="G126" s="61"/>
      <c r="H126" s="61"/>
      <c r="I126" s="62"/>
      <c r="L126" s="58"/>
    </row>
    <row r="127" spans="1:12" ht="15" customHeight="1" thickBot="1">
      <c r="A127" s="1"/>
      <c r="B127" s="78" t="s">
        <v>109</v>
      </c>
      <c r="C127" s="47"/>
      <c r="F127" s="63">
        <f>SUM(F116:F125)</f>
        <v>116806</v>
      </c>
      <c r="G127" s="63">
        <f>SUM(G116:G125)</f>
        <v>102463</v>
      </c>
      <c r="H127" s="63">
        <f>SUM(H116:H125)</f>
        <v>98126</v>
      </c>
      <c r="I127" s="63">
        <f>SUM(I116:I125)</f>
        <v>102331</v>
      </c>
      <c r="L127" s="58"/>
    </row>
    <row r="128" spans="1:12" ht="15" customHeight="1">
      <c r="A128" s="1"/>
      <c r="B128" s="60"/>
      <c r="C128" s="60"/>
      <c r="F128" s="61"/>
      <c r="G128" s="61"/>
      <c r="H128" s="61"/>
      <c r="I128" s="62"/>
      <c r="L128" s="58"/>
    </row>
    <row r="129" spans="1:12" ht="15" customHeight="1">
      <c r="A129" s="1"/>
      <c r="B129" s="88" t="s">
        <v>27</v>
      </c>
      <c r="C129" s="60"/>
      <c r="F129" s="87">
        <v>155971</v>
      </c>
      <c r="G129" s="87">
        <v>132002</v>
      </c>
      <c r="H129" s="87">
        <v>127243</v>
      </c>
      <c r="I129" s="87">
        <v>135239</v>
      </c>
      <c r="L129" s="58"/>
    </row>
    <row r="130" spans="1:12" ht="15" customHeight="1">
      <c r="A130" s="1"/>
      <c r="B130" s="60"/>
      <c r="C130" s="60"/>
      <c r="F130" s="61"/>
      <c r="G130" s="61"/>
      <c r="H130" s="61"/>
      <c r="I130" s="62"/>
      <c r="L130" s="58"/>
    </row>
    <row r="131" spans="1:12" ht="15" customHeight="1">
      <c r="A131" s="1"/>
      <c r="B131" s="28" t="s">
        <v>28</v>
      </c>
      <c r="C131" s="60"/>
      <c r="F131" s="61"/>
      <c r="G131" s="61"/>
      <c r="H131" s="61"/>
      <c r="I131" s="62"/>
      <c r="L131" s="58"/>
    </row>
    <row r="132" spans="1:12" ht="15" customHeight="1">
      <c r="A132" s="1"/>
      <c r="B132" s="28"/>
      <c r="C132" s="60"/>
      <c r="F132" s="61"/>
      <c r="G132" s="61"/>
      <c r="H132" s="61"/>
      <c r="I132" s="62"/>
      <c r="L132" s="58"/>
    </row>
    <row r="133" spans="1:12" ht="15" customHeight="1">
      <c r="A133" s="1"/>
      <c r="B133" s="25" t="s">
        <v>110</v>
      </c>
      <c r="C133" s="60"/>
      <c r="F133" s="62">
        <v>3198</v>
      </c>
      <c r="G133" s="61">
        <v>2289</v>
      </c>
      <c r="H133" s="61">
        <v>2196</v>
      </c>
      <c r="I133" s="61">
        <v>2270</v>
      </c>
      <c r="L133" s="58"/>
    </row>
    <row r="134" spans="1:12" ht="15" customHeight="1">
      <c r="A134" s="1"/>
      <c r="B134" s="131" t="s">
        <v>111</v>
      </c>
      <c r="C134" s="60"/>
      <c r="F134" s="62">
        <v>7116</v>
      </c>
      <c r="G134" s="61">
        <v>6787</v>
      </c>
      <c r="H134" s="61">
        <v>4760</v>
      </c>
      <c r="I134" s="61">
        <v>6426</v>
      </c>
      <c r="L134" s="58"/>
    </row>
    <row r="135" spans="1:12" ht="15" customHeight="1">
      <c r="A135" s="1"/>
      <c r="B135" s="25" t="s">
        <v>58</v>
      </c>
      <c r="C135" s="60"/>
      <c r="F135" s="62">
        <v>4033</v>
      </c>
      <c r="G135" s="61">
        <v>3955</v>
      </c>
      <c r="H135" s="61">
        <v>4051</v>
      </c>
      <c r="I135" s="61">
        <v>4132</v>
      </c>
      <c r="L135" s="58"/>
    </row>
    <row r="136" spans="1:12" ht="15" customHeight="1">
      <c r="A136" s="1"/>
      <c r="B136" s="25" t="s">
        <v>112</v>
      </c>
      <c r="C136" s="60"/>
      <c r="F136" s="62">
        <v>3056</v>
      </c>
      <c r="G136" s="61">
        <v>3204</v>
      </c>
      <c r="H136" s="61">
        <v>3481</v>
      </c>
      <c r="I136" s="61">
        <v>3501</v>
      </c>
      <c r="L136" s="58"/>
    </row>
    <row r="137" spans="1:12" ht="15" customHeight="1">
      <c r="A137" s="1"/>
      <c r="B137" s="25" t="s">
        <v>113</v>
      </c>
      <c r="C137" s="60"/>
      <c r="F137" s="62">
        <v>11980</v>
      </c>
      <c r="G137" s="61">
        <v>12518</v>
      </c>
      <c r="H137" s="61">
        <v>12032</v>
      </c>
      <c r="I137" s="61">
        <v>13451</v>
      </c>
      <c r="L137" s="58"/>
    </row>
    <row r="138" spans="1:12" ht="15" customHeight="1">
      <c r="A138" s="1"/>
      <c r="B138" s="25" t="s">
        <v>114</v>
      </c>
      <c r="C138" s="60"/>
      <c r="F138" s="62">
        <v>1035</v>
      </c>
      <c r="G138" s="61">
        <v>974</v>
      </c>
      <c r="H138" s="61">
        <v>874</v>
      </c>
      <c r="I138" s="61">
        <v>820</v>
      </c>
      <c r="L138" s="58"/>
    </row>
    <row r="139" spans="1:12" ht="15" customHeight="1">
      <c r="A139" s="1"/>
      <c r="B139" s="25" t="s">
        <v>115</v>
      </c>
      <c r="C139" s="60"/>
      <c r="F139" s="62">
        <v>5632</v>
      </c>
      <c r="G139" s="61">
        <v>3892</v>
      </c>
      <c r="H139" s="61">
        <v>4111</v>
      </c>
      <c r="I139" s="61">
        <v>3521</v>
      </c>
      <c r="L139" s="58"/>
    </row>
    <row r="140" spans="1:12" ht="15" customHeight="1">
      <c r="A140" s="1"/>
      <c r="B140" s="25" t="s">
        <v>116</v>
      </c>
      <c r="C140" s="60"/>
      <c r="F140" s="62">
        <v>3820</v>
      </c>
      <c r="G140" s="61"/>
      <c r="H140" s="61"/>
      <c r="L140" s="58"/>
    </row>
    <row r="141" spans="1:12" ht="15" customHeight="1">
      <c r="A141" s="1"/>
      <c r="B141" s="28"/>
      <c r="C141" s="60"/>
      <c r="F141" s="61"/>
      <c r="G141" s="61"/>
      <c r="H141" s="61"/>
      <c r="I141" s="62"/>
      <c r="L141" s="58"/>
    </row>
    <row r="142" spans="1:12" ht="15" customHeight="1">
      <c r="A142" s="1"/>
      <c r="B142" s="28"/>
      <c r="C142" s="60"/>
      <c r="F142" s="61"/>
      <c r="G142" s="61"/>
      <c r="H142" s="61"/>
      <c r="I142" s="62"/>
      <c r="L142" s="58"/>
    </row>
    <row r="143" spans="1:12" ht="15" customHeight="1" thickBot="1">
      <c r="A143" s="1"/>
      <c r="B143" s="78" t="s">
        <v>117</v>
      </c>
      <c r="C143" s="47"/>
      <c r="F143" s="63">
        <f>SUM(F132:F141)</f>
        <v>39870</v>
      </c>
      <c r="G143" s="63">
        <f>SUM(G132:G141)</f>
        <v>33619</v>
      </c>
      <c r="H143" s="63">
        <f>SUM(H132:H141)</f>
        <v>31505</v>
      </c>
      <c r="I143" s="63">
        <f>SUM(I132:I141)</f>
        <v>34121</v>
      </c>
      <c r="L143" s="58"/>
    </row>
    <row r="144" spans="1:12" ht="15" customHeight="1">
      <c r="A144" s="1"/>
      <c r="B144" s="1"/>
      <c r="C144" s="60"/>
      <c r="F144" s="61"/>
      <c r="G144" s="61"/>
      <c r="H144" s="61"/>
      <c r="I144" s="62"/>
      <c r="L144" s="58"/>
    </row>
    <row r="145" spans="1:12" ht="15" customHeight="1">
      <c r="A145" s="1"/>
      <c r="B145" s="1"/>
      <c r="C145" s="60"/>
      <c r="F145" s="61"/>
      <c r="G145" s="61"/>
      <c r="H145" s="61"/>
      <c r="I145" s="62"/>
      <c r="L145" s="58"/>
    </row>
    <row r="146" spans="1:12" ht="15" customHeight="1">
      <c r="A146" s="1"/>
      <c r="B146" s="131" t="s">
        <v>118</v>
      </c>
      <c r="C146" s="60"/>
      <c r="F146" s="62">
        <v>54217</v>
      </c>
      <c r="G146" s="61">
        <v>44917</v>
      </c>
      <c r="H146" s="61">
        <v>46189</v>
      </c>
      <c r="I146" s="61">
        <v>50121</v>
      </c>
      <c r="L146" s="58"/>
    </row>
    <row r="147" spans="1:12" ht="15" customHeight="1">
      <c r="A147" s="1"/>
      <c r="B147" s="1" t="s">
        <v>122</v>
      </c>
      <c r="C147" s="60"/>
      <c r="F147" s="62">
        <v>17184</v>
      </c>
      <c r="G147" s="61">
        <v>14435</v>
      </c>
      <c r="H147" s="61">
        <v>9596</v>
      </c>
      <c r="I147" s="61">
        <v>10808</v>
      </c>
      <c r="L147" s="58"/>
    </row>
    <row r="148" spans="1:12" ht="15" customHeight="1">
      <c r="A148" s="1"/>
      <c r="B148" s="1" t="s">
        <v>113</v>
      </c>
      <c r="C148" s="60"/>
      <c r="F148" s="62">
        <v>3758</v>
      </c>
      <c r="G148" s="61">
        <v>3577</v>
      </c>
      <c r="H148" s="61">
        <v>3499</v>
      </c>
      <c r="I148" s="61">
        <v>3533</v>
      </c>
      <c r="L148" s="58"/>
    </row>
    <row r="149" spans="1:12" ht="15" customHeight="1">
      <c r="A149" s="1"/>
      <c r="B149" s="1" t="s">
        <v>119</v>
      </c>
      <c r="C149" s="60"/>
      <c r="F149" s="62">
        <v>2720</v>
      </c>
      <c r="G149" s="61">
        <v>2462</v>
      </c>
      <c r="H149" s="61">
        <v>2190</v>
      </c>
      <c r="I149" s="61">
        <v>2568</v>
      </c>
      <c r="L149" s="58"/>
    </row>
    <row r="150" spans="1:12" ht="15" customHeight="1">
      <c r="A150" s="1"/>
      <c r="B150" s="1" t="s">
        <v>120</v>
      </c>
      <c r="C150" s="60"/>
      <c r="F150" s="62">
        <v>14180</v>
      </c>
      <c r="G150" s="61">
        <v>13996</v>
      </c>
      <c r="H150" s="61">
        <v>12243</v>
      </c>
      <c r="I150" s="61">
        <v>11475</v>
      </c>
      <c r="L150" s="58"/>
    </row>
    <row r="151" spans="1:12" ht="15" customHeight="1">
      <c r="A151" s="1"/>
      <c r="B151" s="1" t="s">
        <v>121</v>
      </c>
      <c r="C151" s="60"/>
      <c r="F151" s="62">
        <v>3317</v>
      </c>
      <c r="G151" s="61"/>
      <c r="H151" s="61"/>
      <c r="L151" s="58"/>
    </row>
    <row r="152" spans="1:12" ht="15" customHeight="1">
      <c r="A152" s="1"/>
      <c r="B152" s="1"/>
      <c r="C152" s="60"/>
      <c r="F152" s="61"/>
      <c r="G152" s="61"/>
      <c r="H152" s="61"/>
      <c r="I152" s="62"/>
      <c r="L152" s="58"/>
    </row>
    <row r="153" spans="1:12" ht="15" customHeight="1" thickBot="1">
      <c r="A153" s="1"/>
      <c r="B153" s="78" t="s">
        <v>123</v>
      </c>
      <c r="C153" s="47"/>
      <c r="F153" s="63">
        <f>SUM(F146:F151)</f>
        <v>95376</v>
      </c>
      <c r="G153" s="63">
        <f>SUM(G146:G151)</f>
        <v>79387</v>
      </c>
      <c r="H153" s="63">
        <f>SUM(H146:H151)</f>
        <v>73717</v>
      </c>
      <c r="I153" s="63">
        <f>SUM(I146:I151)</f>
        <v>78505</v>
      </c>
      <c r="L153" s="58"/>
    </row>
    <row r="154" spans="1:12" ht="15" customHeight="1">
      <c r="A154" s="1"/>
      <c r="B154" s="1"/>
      <c r="C154" s="60"/>
      <c r="F154" s="61"/>
      <c r="G154" s="61"/>
      <c r="H154" s="61"/>
      <c r="I154" s="62"/>
      <c r="L154" s="58"/>
    </row>
    <row r="155" spans="1:12" ht="15" customHeight="1">
      <c r="A155" s="1"/>
      <c r="B155" s="1"/>
      <c r="C155" s="60"/>
      <c r="F155" s="61"/>
      <c r="G155" s="61"/>
      <c r="H155" s="61"/>
      <c r="I155" s="62"/>
      <c r="L155" s="58"/>
    </row>
    <row r="156" spans="1:12" ht="15" customHeight="1">
      <c r="A156" s="1"/>
      <c r="B156" s="88" t="s">
        <v>30</v>
      </c>
      <c r="C156" s="60"/>
      <c r="F156" s="87">
        <f>F143+F153</f>
        <v>135246</v>
      </c>
      <c r="G156" s="87">
        <f>G143+G153</f>
        <v>113006</v>
      </c>
      <c r="H156" s="87">
        <f>H143+H153</f>
        <v>105222</v>
      </c>
      <c r="I156" s="87">
        <f>I143+I153</f>
        <v>112626</v>
      </c>
      <c r="L156" s="58"/>
    </row>
    <row r="157" spans="1:12" ht="15" customHeight="1">
      <c r="A157" s="1"/>
      <c r="B157" s="28"/>
      <c r="C157" s="60"/>
      <c r="F157" s="61"/>
      <c r="G157" s="61"/>
      <c r="H157" s="61"/>
      <c r="I157" s="62"/>
      <c r="L157" s="58"/>
    </row>
    <row r="158" spans="1:12" ht="15" customHeight="1">
      <c r="A158" s="1"/>
      <c r="B158" s="28" t="s">
        <v>31</v>
      </c>
      <c r="C158" s="28"/>
      <c r="F158" s="61"/>
      <c r="G158" s="61"/>
      <c r="H158" s="61"/>
      <c r="I158" s="62"/>
      <c r="L158" s="58"/>
    </row>
    <row r="159" spans="1:12" ht="15" customHeight="1">
      <c r="A159" s="1"/>
      <c r="B159" s="28"/>
      <c r="C159" s="28"/>
      <c r="F159" s="61"/>
      <c r="G159" s="61"/>
      <c r="H159" s="61"/>
      <c r="I159" s="62"/>
      <c r="L159" s="58"/>
    </row>
    <row r="160" spans="1:12" ht="15" customHeight="1">
      <c r="A160" s="1"/>
      <c r="B160" s="47" t="s">
        <v>124</v>
      </c>
      <c r="C160" s="47"/>
      <c r="K160" s="64"/>
      <c r="L160" s="58"/>
    </row>
    <row r="161" spans="1:12" ht="15" customHeight="1">
      <c r="A161" s="1"/>
      <c r="B161" s="47" t="s">
        <v>125</v>
      </c>
      <c r="C161" s="47"/>
      <c r="F161" s="61">
        <v>56556</v>
      </c>
      <c r="G161" s="61">
        <v>57319</v>
      </c>
      <c r="H161" s="61">
        <v>58343</v>
      </c>
      <c r="I161" s="61">
        <v>59643</v>
      </c>
      <c r="K161" s="64"/>
      <c r="L161" s="58"/>
    </row>
    <row r="162" spans="1:12" ht="15" customHeight="1">
      <c r="A162" s="1"/>
      <c r="B162" s="47" t="s">
        <v>126</v>
      </c>
      <c r="C162" s="47"/>
      <c r="F162" s="61"/>
      <c r="G162" s="61"/>
      <c r="H162" s="61"/>
      <c r="I162" s="61"/>
      <c r="K162" s="64"/>
      <c r="L162" s="58"/>
    </row>
    <row r="163" spans="1:12" ht="15" customHeight="1">
      <c r="A163" s="1"/>
      <c r="B163" s="47" t="s">
        <v>127</v>
      </c>
      <c r="C163" s="47"/>
      <c r="F163" s="61"/>
      <c r="G163" s="61"/>
      <c r="H163" s="61"/>
      <c r="I163" s="61"/>
      <c r="K163" s="64"/>
      <c r="L163" s="58"/>
    </row>
    <row r="164" spans="1:12" ht="15" customHeight="1">
      <c r="A164" s="1"/>
      <c r="B164" s="47" t="s">
        <v>128</v>
      </c>
      <c r="C164" s="47"/>
      <c r="F164" s="61">
        <v>162717</v>
      </c>
      <c r="G164" s="61">
        <v>154209</v>
      </c>
      <c r="H164" s="61">
        <v>149825</v>
      </c>
      <c r="I164" s="61">
        <v>151276</v>
      </c>
      <c r="K164" s="64"/>
      <c r="L164" s="58"/>
    </row>
    <row r="165" spans="1:12" ht="15" customHeight="1">
      <c r="A165" s="1"/>
      <c r="B165" s="47" t="s">
        <v>129</v>
      </c>
      <c r="C165" s="47"/>
      <c r="F165" s="61">
        <v>-169339</v>
      </c>
      <c r="G165" s="61">
        <v>-169392</v>
      </c>
      <c r="H165" s="61">
        <v>-169484</v>
      </c>
      <c r="I165" s="61">
        <v>-169624</v>
      </c>
      <c r="K165" s="64"/>
      <c r="L165" s="58"/>
    </row>
    <row r="166" spans="1:12" ht="15" customHeight="1">
      <c r="A166" s="1"/>
      <c r="B166" s="47" t="s">
        <v>130</v>
      </c>
      <c r="C166" s="47"/>
      <c r="F166" s="61">
        <v>-29337</v>
      </c>
      <c r="G166" s="61">
        <v>-23234</v>
      </c>
      <c r="H166" s="61">
        <v>-16740</v>
      </c>
      <c r="I166" s="61">
        <v>-18761</v>
      </c>
      <c r="L166" s="58"/>
    </row>
    <row r="167" spans="1:12" ht="15" customHeight="1">
      <c r="A167" s="1"/>
      <c r="B167" s="60"/>
      <c r="C167" s="60"/>
      <c r="F167" s="65"/>
      <c r="G167" s="65"/>
      <c r="H167" s="65"/>
      <c r="I167" s="36"/>
      <c r="L167" s="11"/>
    </row>
    <row r="168" spans="1:12" ht="15" customHeight="1">
      <c r="A168" s="1"/>
      <c r="B168" s="47" t="s">
        <v>131</v>
      </c>
      <c r="C168" s="60"/>
      <c r="F168" s="65">
        <f>SUM(F161:F166)</f>
        <v>20597</v>
      </c>
      <c r="G168" s="65">
        <f>SUM(G161:G166)</f>
        <v>18902</v>
      </c>
      <c r="H168" s="65">
        <f>SUM(H161:H166)</f>
        <v>21944</v>
      </c>
      <c r="I168" s="65">
        <f>SUM(I161:I166)</f>
        <v>22534</v>
      </c>
      <c r="L168" s="11"/>
    </row>
    <row r="169" spans="1:12" ht="15" customHeight="1">
      <c r="A169" s="1"/>
      <c r="B169" s="47"/>
      <c r="C169" s="60"/>
      <c r="F169" s="65"/>
      <c r="G169" s="65"/>
      <c r="H169" s="65"/>
      <c r="I169" s="65"/>
      <c r="L169" s="11"/>
    </row>
    <row r="170" spans="1:12" ht="15" customHeight="1">
      <c r="A170" s="1"/>
      <c r="B170" s="47" t="s">
        <v>132</v>
      </c>
      <c r="C170" s="60"/>
      <c r="F170" s="61">
        <v>128</v>
      </c>
      <c r="G170" s="61">
        <v>94</v>
      </c>
      <c r="H170" s="61">
        <v>77</v>
      </c>
      <c r="I170" s="61">
        <v>79</v>
      </c>
      <c r="L170" s="11"/>
    </row>
    <row r="171" spans="1:12" ht="15" customHeight="1">
      <c r="A171" s="1"/>
      <c r="B171" s="47"/>
      <c r="C171" s="60"/>
      <c r="F171" s="61"/>
      <c r="G171" s="61"/>
      <c r="H171" s="61"/>
      <c r="I171" s="61"/>
      <c r="L171" s="11"/>
    </row>
    <row r="172" spans="1:12" ht="15" customHeight="1" thickBot="1">
      <c r="A172" s="1"/>
      <c r="B172" s="47" t="s">
        <v>133</v>
      </c>
      <c r="C172" s="60"/>
      <c r="F172" s="63">
        <f>SUM(F168:F170)</f>
        <v>20725</v>
      </c>
      <c r="G172" s="63">
        <f>SUM(G168:G170)</f>
        <v>18996</v>
      </c>
      <c r="H172" s="63">
        <f>SUM(H168:H170)</f>
        <v>22021</v>
      </c>
      <c r="I172" s="63">
        <f>SUM(I168:I170)</f>
        <v>22613</v>
      </c>
      <c r="L172" s="11"/>
    </row>
    <row r="173" spans="1:12" ht="15" customHeight="1">
      <c r="A173" s="1"/>
      <c r="B173" s="47"/>
      <c r="C173" s="60"/>
      <c r="F173" s="75"/>
      <c r="G173" s="75"/>
      <c r="H173" s="75"/>
      <c r="I173" s="75"/>
      <c r="L173" s="11"/>
    </row>
    <row r="174" spans="1:12" ht="15" customHeight="1">
      <c r="A174" s="1"/>
      <c r="B174" s="60"/>
      <c r="C174" s="60"/>
      <c r="F174" s="65"/>
      <c r="G174" s="65"/>
      <c r="H174" s="65"/>
      <c r="I174" s="36"/>
      <c r="L174" s="11"/>
    </row>
    <row r="175" spans="1:12" ht="15" customHeight="1" thickBot="1">
      <c r="A175" s="1"/>
      <c r="B175" s="47" t="s">
        <v>32</v>
      </c>
      <c r="C175" s="60"/>
      <c r="F175" s="63">
        <f>SUM(F172+F156)</f>
        <v>155971</v>
      </c>
      <c r="G175" s="63">
        <f>SUM(G172+G156)</f>
        <v>132002</v>
      </c>
      <c r="H175" s="63">
        <f>SUM(H172+H156)</f>
        <v>127243</v>
      </c>
      <c r="I175" s="63">
        <f>SUM(I172+I156)</f>
        <v>135239</v>
      </c>
      <c r="L175" s="20"/>
    </row>
    <row r="176" spans="1:12" ht="15" customHeight="1">
      <c r="A176" s="1"/>
      <c r="B176" s="25"/>
      <c r="C176" s="25"/>
      <c r="F176" s="62"/>
      <c r="G176" s="62"/>
      <c r="H176" s="62"/>
      <c r="I176" s="53"/>
      <c r="L176" s="11"/>
    </row>
    <row r="177" spans="1:12" ht="15" customHeight="1">
      <c r="A177" s="1"/>
      <c r="B177" s="25"/>
      <c r="C177" s="25"/>
      <c r="F177" s="62"/>
      <c r="G177" s="62"/>
      <c r="H177" s="62"/>
      <c r="I177" s="53"/>
    </row>
    <row r="178" spans="1:12" ht="15" customHeight="1">
      <c r="A178" s="1"/>
      <c r="B178" s="66" t="s">
        <v>33</v>
      </c>
      <c r="C178" s="66"/>
      <c r="F178" s="67">
        <f>F175-F129</f>
        <v>0</v>
      </c>
      <c r="G178" s="67">
        <f>G175-G129</f>
        <v>0</v>
      </c>
      <c r="H178" s="67">
        <f>H175-H129</f>
        <v>0</v>
      </c>
      <c r="I178" s="67">
        <f>I175-I129</f>
        <v>0</v>
      </c>
      <c r="L178" s="20"/>
    </row>
    <row r="179" spans="1:12" ht="15" customHeight="1">
      <c r="A179" s="1"/>
      <c r="B179" s="21"/>
      <c r="C179" s="6"/>
      <c r="D179" s="8"/>
      <c r="E179" s="8"/>
      <c r="F179" s="8"/>
      <c r="G179" s="8"/>
      <c r="H179" s="8"/>
      <c r="I179" s="23"/>
      <c r="L179" s="11"/>
    </row>
    <row r="180" spans="1:12" s="1" customFormat="1" ht="15" customHeight="1">
      <c r="B180" s="37"/>
      <c r="C180" s="37"/>
      <c r="D180" s="38"/>
      <c r="E180" s="38"/>
      <c r="F180" s="39"/>
      <c r="G180" s="39"/>
      <c r="H180" s="39"/>
      <c r="I180" s="39"/>
    </row>
    <row r="181" spans="1:12" s="1" customFormat="1" ht="15" customHeight="1">
      <c r="B181" s="5"/>
      <c r="C181" s="40"/>
      <c r="D181" s="7"/>
      <c r="E181" s="25"/>
      <c r="F181" s="41"/>
      <c r="G181" s="41"/>
      <c r="H181" s="41"/>
      <c r="I181" s="41"/>
      <c r="J181" s="11"/>
      <c r="K181" s="11"/>
    </row>
    <row r="183" spans="1:12" ht="15" customHeight="1">
      <c r="A183" s="16" t="s">
        <v>0</v>
      </c>
      <c r="B183" s="12" t="s">
        <v>34</v>
      </c>
      <c r="C183" s="13"/>
      <c r="D183" s="68"/>
      <c r="E183" s="68"/>
      <c r="F183" s="15"/>
      <c r="G183" s="15"/>
      <c r="H183" s="15"/>
      <c r="I183" s="69"/>
    </row>
    <row r="184" spans="1:12" ht="15" customHeight="1">
      <c r="A184" s="16"/>
      <c r="B184" s="17"/>
      <c r="C184" s="6"/>
      <c r="D184" s="18"/>
      <c r="E184" s="18"/>
      <c r="F184" s="19"/>
      <c r="G184" s="19"/>
      <c r="H184" s="19"/>
      <c r="I184" s="56"/>
    </row>
    <row r="185" spans="1:12" ht="15" customHeight="1" thickBot="1">
      <c r="A185" s="16"/>
      <c r="B185" s="21" t="s">
        <v>2</v>
      </c>
      <c r="C185" s="6"/>
      <c r="D185" s="8"/>
      <c r="E185" s="8"/>
      <c r="F185" s="43">
        <f>+F$5</f>
        <v>1</v>
      </c>
      <c r="G185" s="43">
        <f t="shared" ref="G185:I185" si="4">+G$5</f>
        <v>2</v>
      </c>
      <c r="H185" s="43">
        <f t="shared" si="4"/>
        <v>3</v>
      </c>
      <c r="I185" s="43">
        <f t="shared" si="4"/>
        <v>4</v>
      </c>
    </row>
    <row r="186" spans="1:12" ht="15" customHeight="1">
      <c r="A186" s="1"/>
      <c r="B186" s="21"/>
      <c r="C186" s="6"/>
      <c r="D186" s="8"/>
      <c r="E186" s="8"/>
      <c r="F186" s="8"/>
      <c r="G186" s="8"/>
      <c r="H186" s="8"/>
      <c r="I186" s="23"/>
    </row>
    <row r="187" spans="1:12" ht="15" customHeight="1">
      <c r="A187" s="1"/>
      <c r="B187" s="28" t="s">
        <v>35</v>
      </c>
      <c r="C187" s="6"/>
      <c r="D187" s="8"/>
      <c r="E187" s="8"/>
      <c r="F187" s="8"/>
      <c r="G187" s="8"/>
      <c r="H187" s="8"/>
      <c r="I187" s="23"/>
    </row>
    <row r="188" spans="1:12" ht="15" customHeight="1">
      <c r="A188" s="1"/>
      <c r="B188" s="70" t="s">
        <v>8</v>
      </c>
      <c r="C188" s="6"/>
      <c r="D188" s="8"/>
      <c r="E188" s="8"/>
      <c r="F188" s="59">
        <f>F22</f>
        <v>10296</v>
      </c>
      <c r="G188" s="59">
        <f>G22</f>
        <v>2372</v>
      </c>
      <c r="H188" s="59">
        <f>H22</f>
        <v>5992</v>
      </c>
      <c r="I188" s="59">
        <f>I22</f>
        <v>5925</v>
      </c>
    </row>
    <row r="189" spans="1:12" ht="15" customHeight="1">
      <c r="A189" s="1"/>
      <c r="B189" s="70" t="s">
        <v>36</v>
      </c>
      <c r="C189" s="6"/>
      <c r="D189" s="8"/>
      <c r="E189" s="8"/>
      <c r="F189" s="71">
        <v>0.15</v>
      </c>
      <c r="G189" s="71">
        <v>0.03</v>
      </c>
      <c r="H189" s="71">
        <v>0.54</v>
      </c>
      <c r="I189" s="71">
        <v>0.14000000000000001</v>
      </c>
    </row>
    <row r="190" spans="1:12" ht="15" customHeight="1" thickBot="1">
      <c r="A190" s="1"/>
      <c r="B190" s="70" t="s">
        <v>37</v>
      </c>
      <c r="C190" s="6"/>
      <c r="D190" s="8"/>
      <c r="E190" s="8"/>
      <c r="F190" s="63">
        <f>F188*(1-F189)</f>
        <v>8751.6</v>
      </c>
      <c r="G190" s="63">
        <f t="shared" ref="G190:I190" si="5">G188*(1-G189)</f>
        <v>2300.84</v>
      </c>
      <c r="H190" s="63">
        <f t="shared" si="5"/>
        <v>2756.3199999999997</v>
      </c>
      <c r="I190" s="63">
        <f t="shared" si="5"/>
        <v>5095.5</v>
      </c>
    </row>
    <row r="191" spans="1:12" ht="15" customHeight="1">
      <c r="A191" s="1"/>
      <c r="B191" s="72"/>
      <c r="C191" s="6"/>
      <c r="D191" s="8"/>
      <c r="E191" s="8"/>
      <c r="F191" s="8"/>
      <c r="G191" s="8"/>
      <c r="H191" s="8"/>
      <c r="I191" s="23"/>
    </row>
    <row r="192" spans="1:12" ht="15" customHeight="1">
      <c r="A192" s="1"/>
      <c r="B192" s="28" t="s">
        <v>38</v>
      </c>
      <c r="C192" s="6"/>
      <c r="D192" s="8"/>
      <c r="E192" s="8"/>
      <c r="F192" s="8"/>
      <c r="G192" s="8"/>
      <c r="H192" s="8"/>
      <c r="I192" s="23"/>
    </row>
    <row r="193" spans="1:10 16380:16380" ht="15" customHeight="1">
      <c r="A193" s="1"/>
      <c r="B193" s="70" t="s">
        <v>39</v>
      </c>
      <c r="C193" s="6"/>
      <c r="D193" s="8"/>
      <c r="E193" s="8"/>
      <c r="F193" s="59">
        <f>F134</f>
        <v>7116</v>
      </c>
      <c r="G193" s="59">
        <f>G134</f>
        <v>6787</v>
      </c>
      <c r="H193" s="59">
        <f>H134</f>
        <v>4760</v>
      </c>
      <c r="I193" s="59">
        <f>I134</f>
        <v>6426</v>
      </c>
    </row>
    <row r="194" spans="1:10 16380:16380" ht="15" customHeight="1">
      <c r="A194" s="1"/>
      <c r="B194" s="70" t="s">
        <v>40</v>
      </c>
      <c r="C194" s="6"/>
      <c r="D194" s="8"/>
      <c r="E194" s="8"/>
      <c r="F194" s="59">
        <f>F146</f>
        <v>54217</v>
      </c>
      <c r="G194" s="59">
        <f>G146</f>
        <v>44917</v>
      </c>
      <c r="H194" s="59">
        <f>H146</f>
        <v>46189</v>
      </c>
      <c r="I194" s="59">
        <f>I146</f>
        <v>50121</v>
      </c>
    </row>
    <row r="195" spans="1:10 16380:16380" ht="15" customHeight="1">
      <c r="A195" s="1"/>
      <c r="B195" s="70" t="s">
        <v>41</v>
      </c>
      <c r="C195" s="6"/>
      <c r="D195" s="8"/>
      <c r="E195" s="8"/>
      <c r="F195" s="73">
        <f>SUM(F193:F194)</f>
        <v>61333</v>
      </c>
      <c r="G195" s="73">
        <f t="shared" ref="G195:I195" si="6">SUM(G193:G194)</f>
        <v>51704</v>
      </c>
      <c r="H195" s="73">
        <f t="shared" si="6"/>
        <v>50949</v>
      </c>
      <c r="I195" s="73">
        <f t="shared" si="6"/>
        <v>56547</v>
      </c>
    </row>
    <row r="196" spans="1:10 16380:16380" ht="15" customHeight="1">
      <c r="A196" s="1"/>
      <c r="B196" s="70" t="s">
        <v>24</v>
      </c>
      <c r="C196" s="6"/>
      <c r="D196" s="8"/>
      <c r="E196" s="8"/>
      <c r="F196" s="74">
        <f>-(F98+F99)</f>
        <v>-13651</v>
      </c>
      <c r="G196" s="74">
        <f>-(G98+G99)</f>
        <v>-6957</v>
      </c>
      <c r="H196" s="74">
        <f>-(H98+H99)</f>
        <v>-7989</v>
      </c>
      <c r="I196" s="74">
        <f>-(I98+I99)</f>
        <v>-13089</v>
      </c>
    </row>
    <row r="197" spans="1:10 16380:16380" ht="15" customHeight="1">
      <c r="A197" s="1"/>
      <c r="B197" s="70" t="s">
        <v>42</v>
      </c>
      <c r="C197" s="6"/>
      <c r="D197" s="8"/>
      <c r="E197" s="8"/>
      <c r="F197" s="59">
        <f>SUM(F195:F196)</f>
        <v>47682</v>
      </c>
      <c r="G197" s="59">
        <f>SUM(G195:G196)</f>
        <v>44747</v>
      </c>
      <c r="H197" s="59">
        <f>SUM(H195:H196)</f>
        <v>42960</v>
      </c>
      <c r="I197" s="59">
        <f>SUM(I195:I196)</f>
        <v>43458</v>
      </c>
      <c r="J197" s="59">
        <f t="shared" ref="J197" si="7">SUM(J195:J196)</f>
        <v>0</v>
      </c>
    </row>
    <row r="198" spans="1:10 16380:16380" ht="15" customHeight="1">
      <c r="A198" s="1"/>
      <c r="B198" s="70" t="s">
        <v>43</v>
      </c>
      <c r="C198" s="6"/>
      <c r="D198" s="8"/>
      <c r="E198" s="8"/>
      <c r="F198" s="59">
        <f>F172</f>
        <v>20725</v>
      </c>
      <c r="G198" s="59">
        <f>G172</f>
        <v>18996</v>
      </c>
      <c r="H198" s="59">
        <f>H172</f>
        <v>22021</v>
      </c>
      <c r="I198" s="59">
        <f>I172</f>
        <v>22613</v>
      </c>
    </row>
    <row r="199" spans="1:10 16380:16380" ht="15" customHeight="1" thickBot="1">
      <c r="A199" s="1"/>
      <c r="B199" s="70" t="s">
        <v>44</v>
      </c>
      <c r="C199" s="6"/>
      <c r="D199" s="8"/>
      <c r="E199" s="8"/>
      <c r="F199" s="63">
        <f>SUM(F197:F198)</f>
        <v>68407</v>
      </c>
      <c r="G199" s="63">
        <f t="shared" ref="G199:I199" si="8">SUM(G197:G198)</f>
        <v>63743</v>
      </c>
      <c r="H199" s="63">
        <f t="shared" si="8"/>
        <v>64981</v>
      </c>
      <c r="I199" s="63">
        <f t="shared" si="8"/>
        <v>66071</v>
      </c>
    </row>
    <row r="200" spans="1:10 16380:16380" ht="15" customHeight="1">
      <c r="A200" s="1"/>
      <c r="B200" s="70"/>
      <c r="C200" s="6"/>
      <c r="D200" s="8"/>
      <c r="E200" s="8"/>
      <c r="F200" s="75"/>
      <c r="G200" s="75"/>
      <c r="H200" s="75"/>
      <c r="I200" s="75"/>
    </row>
    <row r="201" spans="1:10 16380:16380" ht="15" customHeight="1">
      <c r="A201" s="1"/>
      <c r="B201" s="28" t="s">
        <v>45</v>
      </c>
      <c r="C201" s="6"/>
      <c r="D201" s="8"/>
      <c r="E201" s="8"/>
      <c r="F201" s="8"/>
      <c r="G201" s="8"/>
      <c r="H201" s="8"/>
      <c r="I201" s="23"/>
    </row>
    <row r="202" spans="1:10 16380:16380" ht="15" customHeight="1">
      <c r="A202" s="1"/>
      <c r="B202" s="70" t="s">
        <v>46</v>
      </c>
      <c r="C202" s="6"/>
      <c r="D202" s="8"/>
      <c r="E202" s="8"/>
      <c r="F202" s="59">
        <f>F111</f>
        <v>39165</v>
      </c>
      <c r="G202" s="59">
        <f>G111</f>
        <v>29539</v>
      </c>
      <c r="H202" s="59">
        <f>H111</f>
        <v>29119</v>
      </c>
      <c r="I202" s="59">
        <f>I111</f>
        <v>32908</v>
      </c>
    </row>
    <row r="203" spans="1:10 16380:16380" ht="15" customHeight="1">
      <c r="A203" s="1"/>
      <c r="B203" s="70" t="s">
        <v>24</v>
      </c>
      <c r="C203" s="6"/>
      <c r="D203" s="8"/>
      <c r="E203" s="8"/>
      <c r="F203" s="59">
        <f>-(F98+F99)</f>
        <v>-13651</v>
      </c>
      <c r="G203" s="59">
        <f>-(G98+G99)</f>
        <v>-6957</v>
      </c>
      <c r="H203" s="59">
        <f>-(H98+H99)</f>
        <v>-7989</v>
      </c>
      <c r="I203" s="59">
        <f>-(I98+I99)</f>
        <v>-13089</v>
      </c>
      <c r="XEZ203" s="74"/>
    </row>
    <row r="204" spans="1:10 16380:16380" ht="15" customHeight="1">
      <c r="A204" s="1"/>
      <c r="B204" s="70" t="s">
        <v>47</v>
      </c>
      <c r="C204" s="6"/>
      <c r="D204" s="8"/>
      <c r="E204" s="8"/>
      <c r="F204" s="59">
        <f>F153</f>
        <v>95376</v>
      </c>
      <c r="G204" s="59">
        <f>G153</f>
        <v>79387</v>
      </c>
      <c r="H204" s="59">
        <f>H153</f>
        <v>73717</v>
      </c>
      <c r="I204" s="59">
        <f>I153</f>
        <v>78505</v>
      </c>
    </row>
    <row r="205" spans="1:10 16380:16380" ht="15" customHeight="1">
      <c r="A205" s="1"/>
      <c r="B205" s="70" t="s">
        <v>48</v>
      </c>
      <c r="C205" s="6"/>
      <c r="D205" s="8"/>
      <c r="E205" s="8"/>
      <c r="F205" s="59">
        <f>-(SUM(F133,F135:F140))</f>
        <v>-32754</v>
      </c>
      <c r="G205" s="59">
        <f>-(SUM(G133,G135:G140))</f>
        <v>-26832</v>
      </c>
      <c r="H205" s="59">
        <f>-(SUM(H133,H135:H140))</f>
        <v>-26745</v>
      </c>
      <c r="I205" s="59">
        <f>-(SUM(I133,I135:I140))</f>
        <v>-27695</v>
      </c>
    </row>
    <row r="206" spans="1:10 16380:16380" ht="15" customHeight="1" thickBot="1">
      <c r="A206" s="1"/>
      <c r="B206" s="70" t="s">
        <v>49</v>
      </c>
      <c r="C206" s="6"/>
      <c r="D206" s="8"/>
      <c r="E206" s="8"/>
      <c r="F206" s="63">
        <f>SUM(F202:F205)</f>
        <v>88136</v>
      </c>
      <c r="G206" s="63">
        <f t="shared" ref="G206:I206" si="9">SUM(G202:G205)</f>
        <v>75137</v>
      </c>
      <c r="H206" s="63">
        <f t="shared" si="9"/>
        <v>68102</v>
      </c>
      <c r="I206" s="63">
        <f t="shared" si="9"/>
        <v>70629</v>
      </c>
    </row>
    <row r="207" spans="1:10 16380:16380" ht="15" customHeight="1">
      <c r="A207" s="1"/>
      <c r="B207" s="76"/>
      <c r="C207" s="6"/>
      <c r="D207" s="8"/>
      <c r="E207" s="8"/>
      <c r="F207" s="75"/>
      <c r="G207" s="75"/>
      <c r="H207" s="75"/>
      <c r="I207" s="75"/>
    </row>
    <row r="209" spans="2:13" customFormat="1" ht="15" customHeight="1">
      <c r="B209" s="132" t="s">
        <v>1</v>
      </c>
      <c r="C209" s="132"/>
      <c r="D209" s="132"/>
      <c r="E209" s="132"/>
      <c r="H209" s="3"/>
      <c r="I209" s="133" t="s">
        <v>12</v>
      </c>
      <c r="J209" s="133"/>
      <c r="K209" s="133"/>
      <c r="L209" s="133"/>
      <c r="M209" s="133"/>
    </row>
    <row r="210" spans="2:13" customFormat="1" ht="15" customHeight="1"/>
    <row r="211" spans="2:13" customFormat="1" ht="15" customHeight="1"/>
    <row r="212" spans="2:13" customFormat="1" ht="15" customHeight="1"/>
    <row r="213" spans="2:13" customFormat="1" ht="15" customHeight="1"/>
    <row r="214" spans="2:13" customFormat="1" ht="15" customHeight="1"/>
    <row r="215" spans="2:13" customFormat="1" ht="15" customHeight="1"/>
    <row r="216" spans="2:13" customFormat="1" ht="15" customHeight="1"/>
    <row r="217" spans="2:13" customFormat="1" ht="15" customHeight="1"/>
    <row r="218" spans="2:13" customFormat="1" ht="15" customHeight="1"/>
    <row r="219" spans="2:13" customFormat="1" ht="15" customHeight="1"/>
    <row r="220" spans="2:13" customFormat="1" ht="15" customHeight="1"/>
    <row r="221" spans="2:13" customFormat="1" ht="15" customHeight="1"/>
    <row r="222" spans="2:13" customFormat="1" ht="15" customHeight="1"/>
    <row r="223" spans="2:13" customFormat="1" ht="15" customHeight="1"/>
    <row r="224" spans="2:13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</sheetData>
  <conditionalFormatting sqref="F178:I178">
    <cfRule type="expression" dxfId="0" priority="1">
      <formula>F178&lt;&gt;0</formula>
    </cfRule>
  </conditionalFormatting>
  <pageMargins left="0.7" right="0.7" top="0.75" bottom="0.75" header="0.3" footer="0.3"/>
  <ignoredErrors>
    <ignoredError sqref="F196:I196 F198:I198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9286-D017-49FF-986D-87FD87386D10}">
  <dimension ref="A1:XFD493"/>
  <sheetViews>
    <sheetView zoomScale="73" workbookViewId="0">
      <selection activeCell="B2" sqref="B2"/>
    </sheetView>
  </sheetViews>
  <sheetFormatPr defaultColWidth="9.19921875" defaultRowHeight="14.25"/>
  <cols>
    <col min="1" max="1" width="9.19921875" style="3"/>
    <col min="2" max="2" width="39.53125" style="3" bestFit="1" customWidth="1"/>
    <col min="3" max="3" width="8.46484375" style="3" bestFit="1" customWidth="1"/>
    <col min="4" max="4" width="43.53125" style="3" bestFit="1" customWidth="1"/>
    <col min="5" max="5" width="2.19921875" style="3" bestFit="1" customWidth="1"/>
    <col min="6" max="9" width="10.796875" style="3" bestFit="1" customWidth="1"/>
    <col min="10" max="10" width="10.796875" style="3" customWidth="1"/>
    <col min="11" max="11" width="1.73046875" style="3" customWidth="1"/>
    <col min="12" max="12" width="20.53125" style="3" bestFit="1" customWidth="1"/>
    <col min="13" max="13" width="11.796875" style="94" bestFit="1" customWidth="1"/>
    <col min="14" max="14" width="10.53125" style="94" bestFit="1" customWidth="1"/>
    <col min="15" max="16" width="10.265625" style="94" bestFit="1" customWidth="1"/>
    <col min="17" max="16384" width="9.19921875" style="3"/>
  </cols>
  <sheetData>
    <row r="1" spans="1:18" ht="55.05" customHeight="1">
      <c r="A1" s="1"/>
      <c r="B1" s="135" t="s">
        <v>214</v>
      </c>
      <c r="C1" s="2"/>
      <c r="D1" s="2"/>
      <c r="E1" s="2"/>
      <c r="F1" s="2"/>
      <c r="G1" s="2"/>
      <c r="H1" s="2"/>
      <c r="I1" s="2"/>
      <c r="J1" s="2"/>
      <c r="K1" s="2"/>
      <c r="L1" s="2"/>
      <c r="M1" s="89"/>
      <c r="N1" s="89"/>
      <c r="O1" s="89"/>
      <c r="P1" s="89"/>
    </row>
    <row r="2" spans="1:18" s="1" customFormat="1" ht="15" customHeight="1">
      <c r="B2" s="5"/>
      <c r="C2" s="6"/>
      <c r="D2" s="7"/>
      <c r="E2" s="8"/>
      <c r="F2" s="9"/>
      <c r="G2" s="9"/>
      <c r="H2" s="9"/>
      <c r="I2" s="10"/>
      <c r="J2" s="10"/>
      <c r="K2" s="11"/>
      <c r="L2" s="11"/>
      <c r="M2" s="90"/>
      <c r="N2" s="91"/>
      <c r="O2" s="91"/>
      <c r="P2" s="91"/>
    </row>
    <row r="3" spans="1:18" s="16" customFormat="1" ht="15" customHeight="1">
      <c r="A3" s="1" t="s">
        <v>0</v>
      </c>
      <c r="B3" s="12" t="s">
        <v>134</v>
      </c>
      <c r="C3" s="13"/>
      <c r="D3" s="14"/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8" s="16" customFormat="1" ht="15" customHeight="1">
      <c r="B4" s="17"/>
      <c r="C4" s="6"/>
      <c r="D4" s="18"/>
      <c r="E4" s="18"/>
      <c r="F4" s="19"/>
      <c r="G4" s="19"/>
      <c r="H4" s="19"/>
      <c r="I4" s="56"/>
      <c r="J4" s="19"/>
      <c r="M4" s="92"/>
      <c r="N4" s="93"/>
      <c r="O4" s="92"/>
      <c r="P4" s="92"/>
    </row>
    <row r="5" spans="1:18" s="16" customFormat="1" ht="15" customHeight="1" thickBot="1">
      <c r="B5" s="21" t="s">
        <v>135</v>
      </c>
      <c r="C5" s="6"/>
      <c r="D5" s="8"/>
      <c r="E5" s="8"/>
      <c r="F5" s="43">
        <v>1</v>
      </c>
      <c r="G5" s="43">
        <v>2</v>
      </c>
      <c r="H5" s="43">
        <v>3</v>
      </c>
      <c r="I5" s="43">
        <v>4</v>
      </c>
      <c r="J5" s="123"/>
      <c r="M5" s="43">
        <v>1</v>
      </c>
      <c r="N5" s="43">
        <v>2</v>
      </c>
      <c r="O5" s="43">
        <v>3</v>
      </c>
      <c r="P5" s="43">
        <v>4</v>
      </c>
    </row>
    <row r="6" spans="1:18" ht="15" customHeight="1">
      <c r="A6" s="1"/>
      <c r="B6" s="21"/>
      <c r="C6" s="6"/>
      <c r="D6" s="8"/>
      <c r="E6" s="8"/>
      <c r="F6" s="8"/>
      <c r="G6" s="8"/>
      <c r="H6" s="8"/>
      <c r="I6" s="23"/>
      <c r="J6" s="23"/>
      <c r="N6" s="93"/>
    </row>
    <row r="7" spans="1:18" s="16" customFormat="1" ht="15" customHeight="1">
      <c r="B7" s="21"/>
      <c r="C7" s="6"/>
      <c r="D7" s="8"/>
      <c r="E7" s="8"/>
      <c r="F7" s="8"/>
      <c r="G7" s="8"/>
      <c r="H7" s="8"/>
      <c r="M7" s="92"/>
      <c r="N7" s="92"/>
      <c r="O7" s="92"/>
      <c r="P7" s="92"/>
    </row>
    <row r="8" spans="1:18" s="1" customFormat="1" ht="15" customHeight="1">
      <c r="B8" s="95" t="s">
        <v>136</v>
      </c>
      <c r="C8" s="96" t="s">
        <v>137</v>
      </c>
      <c r="D8" s="97" t="s">
        <v>11</v>
      </c>
      <c r="E8" s="96" t="s">
        <v>137</v>
      </c>
      <c r="F8" s="98">
        <f>Statements!F33</f>
        <v>7501</v>
      </c>
      <c r="G8" s="98">
        <f>Statements!G33</f>
        <v>1639</v>
      </c>
      <c r="H8" s="98">
        <f>Statements!H33</f>
        <v>5743</v>
      </c>
      <c r="I8" s="98">
        <f>Statements!I33</f>
        <v>5590</v>
      </c>
      <c r="J8" s="41"/>
      <c r="K8" s="99" t="s">
        <v>137</v>
      </c>
      <c r="L8" s="99"/>
      <c r="M8" s="100">
        <f>IF(F9=0,,F8/F9)</f>
        <v>0.36193003618817854</v>
      </c>
      <c r="N8" s="100">
        <f>IF(G9=0,,G8/G9)</f>
        <v>8.6281322383659723E-2</v>
      </c>
      <c r="O8" s="100">
        <f>IF(H9=0,,H8/H9)</f>
        <v>0.26079651241996277</v>
      </c>
      <c r="P8" s="100">
        <f>IF(I9=0,,I8/I9)</f>
        <v>0.24720293636403839</v>
      </c>
      <c r="Q8" s="101"/>
      <c r="R8" s="101"/>
    </row>
    <row r="9" spans="1:18" s="1" customFormat="1" ht="15" customHeight="1">
      <c r="B9" s="95"/>
      <c r="C9" s="102"/>
      <c r="D9" s="102" t="s">
        <v>43</v>
      </c>
      <c r="E9" s="102"/>
      <c r="F9" s="41">
        <f>Statements!F172</f>
        <v>20725</v>
      </c>
      <c r="G9" s="41">
        <f>Statements!G172</f>
        <v>18996</v>
      </c>
      <c r="H9" s="41">
        <f>Statements!H172</f>
        <v>22021</v>
      </c>
      <c r="I9" s="41">
        <f>Statements!I172</f>
        <v>22613</v>
      </c>
      <c r="J9" s="41"/>
      <c r="K9" s="103"/>
      <c r="L9" s="103"/>
      <c r="M9" s="104"/>
      <c r="N9" s="104"/>
      <c r="O9" s="104"/>
      <c r="P9" s="104"/>
    </row>
    <row r="10" spans="1:18" s="1" customFormat="1" ht="15" customHeight="1">
      <c r="B10" s="95"/>
      <c r="C10" s="102"/>
      <c r="D10" s="102"/>
      <c r="E10" s="102"/>
      <c r="F10" s="41"/>
      <c r="G10" s="41"/>
      <c r="H10" s="41"/>
      <c r="I10" s="41"/>
      <c r="J10" s="41"/>
      <c r="K10" s="103"/>
      <c r="L10" s="103"/>
      <c r="M10" s="104"/>
      <c r="N10" s="104"/>
      <c r="O10" s="104"/>
      <c r="P10" s="104"/>
    </row>
    <row r="11" spans="1:18" s="1" customFormat="1" ht="15" customHeight="1">
      <c r="B11" s="95" t="s">
        <v>138</v>
      </c>
      <c r="C11" s="96" t="s">
        <v>137</v>
      </c>
      <c r="D11" s="97" t="s">
        <v>11</v>
      </c>
      <c r="E11" s="96" t="s">
        <v>137</v>
      </c>
      <c r="F11" s="98">
        <f>Statements!F33</f>
        <v>7501</v>
      </c>
      <c r="G11" s="98">
        <f>Statements!G33</f>
        <v>1639</v>
      </c>
      <c r="H11" s="98">
        <f>Statements!H33</f>
        <v>5743</v>
      </c>
      <c r="I11" s="98">
        <f>Statements!I33</f>
        <v>5590</v>
      </c>
      <c r="J11" s="41"/>
      <c r="K11" s="99" t="s">
        <v>137</v>
      </c>
      <c r="L11" s="99"/>
      <c r="M11" s="100">
        <f>IF(F12=0,,F11/F12)</f>
        <v>4.8092273563675299E-2</v>
      </c>
      <c r="N11" s="100">
        <f>IF(G12=0,,G11/G12)</f>
        <v>1.2416478538203967E-2</v>
      </c>
      <c r="O11" s="100">
        <f>IF(H12=0,,H11/H12)</f>
        <v>4.513411346793144E-2</v>
      </c>
      <c r="P11" s="100">
        <f>IF(I12=0,,I11/I12)</f>
        <v>4.1334230510429684E-2</v>
      </c>
    </row>
    <row r="12" spans="1:18" s="1" customFormat="1" ht="15" customHeight="1">
      <c r="B12" s="95"/>
      <c r="C12" s="102"/>
      <c r="D12" s="102" t="s">
        <v>27</v>
      </c>
      <c r="E12" s="102"/>
      <c r="F12" s="41">
        <f>Statements!F129</f>
        <v>155971</v>
      </c>
      <c r="G12" s="41">
        <f>Statements!G129</f>
        <v>132002</v>
      </c>
      <c r="H12" s="41">
        <f>Statements!H129</f>
        <v>127243</v>
      </c>
      <c r="I12" s="41">
        <f>Statements!I129</f>
        <v>135239</v>
      </c>
      <c r="J12" s="41"/>
      <c r="K12" s="103"/>
      <c r="L12" s="103"/>
      <c r="M12" s="104"/>
      <c r="N12" s="104"/>
      <c r="O12" s="104"/>
      <c r="P12" s="104"/>
    </row>
    <row r="13" spans="1:18" s="1" customFormat="1" ht="15" customHeight="1">
      <c r="B13" s="95"/>
      <c r="C13" s="102"/>
      <c r="D13" s="102"/>
      <c r="E13" s="102"/>
      <c r="F13" s="41"/>
      <c r="G13" s="41"/>
      <c r="H13" s="41"/>
      <c r="I13" s="41"/>
      <c r="J13" s="41"/>
      <c r="K13" s="103"/>
      <c r="L13" s="103"/>
      <c r="M13" s="104"/>
      <c r="N13" s="104"/>
      <c r="O13" s="104"/>
      <c r="P13" s="104"/>
    </row>
    <row r="14" spans="1:18" s="1" customFormat="1" ht="15" customHeight="1">
      <c r="B14" s="95" t="s">
        <v>139</v>
      </c>
      <c r="C14" s="96" t="s">
        <v>137</v>
      </c>
      <c r="D14" s="97" t="s">
        <v>11</v>
      </c>
      <c r="E14" s="96" t="s">
        <v>137</v>
      </c>
      <c r="F14" s="98">
        <f>Statements!F33</f>
        <v>7501</v>
      </c>
      <c r="G14" s="98">
        <f>Statements!G33</f>
        <v>1639</v>
      </c>
      <c r="H14" s="98">
        <f>Statements!H33</f>
        <v>5743</v>
      </c>
      <c r="I14" s="98">
        <f>Statements!I33</f>
        <v>5590</v>
      </c>
      <c r="J14" s="41"/>
      <c r="K14" s="99" t="s">
        <v>137</v>
      </c>
      <c r="L14" s="99"/>
      <c r="M14" s="100">
        <f>IF(F15=0,,F14/F15)</f>
        <v>8.5107107197966783E-2</v>
      </c>
      <c r="N14" s="100">
        <f>IF(G15=0,,G14/G15)</f>
        <v>2.1813487363083434E-2</v>
      </c>
      <c r="O14" s="100">
        <f>IF(H15=0,,H14/H15)</f>
        <v>8.4329388270535377E-2</v>
      </c>
      <c r="P14" s="100">
        <f>IF(I15=0,,I14/I15)</f>
        <v>7.9145959874838953E-2</v>
      </c>
    </row>
    <row r="15" spans="1:18" s="1" customFormat="1" ht="15" customHeight="1">
      <c r="B15" s="95"/>
      <c r="C15" s="102"/>
      <c r="D15" s="102" t="s">
        <v>140</v>
      </c>
      <c r="E15" s="102"/>
      <c r="F15" s="41">
        <f>Statements!F206</f>
        <v>88136</v>
      </c>
      <c r="G15" s="41">
        <f>Statements!G206</f>
        <v>75137</v>
      </c>
      <c r="H15" s="41">
        <f>Statements!H206</f>
        <v>68102</v>
      </c>
      <c r="I15" s="41">
        <f>Statements!I206</f>
        <v>70629</v>
      </c>
      <c r="J15" s="41"/>
      <c r="K15" s="103"/>
      <c r="L15" s="103"/>
      <c r="M15" s="104"/>
      <c r="N15" s="104"/>
      <c r="O15" s="104"/>
      <c r="P15" s="104"/>
    </row>
    <row r="16" spans="1:18" s="1" customFormat="1" ht="15" customHeight="1">
      <c r="B16" s="95"/>
      <c r="C16" s="102"/>
      <c r="D16" s="102"/>
      <c r="E16" s="102"/>
      <c r="F16" s="41"/>
      <c r="G16" s="41"/>
      <c r="H16" s="41"/>
      <c r="I16" s="41"/>
      <c r="J16" s="41"/>
      <c r="K16" s="103"/>
      <c r="L16" s="103"/>
      <c r="M16" s="104"/>
      <c r="N16" s="104"/>
      <c r="O16" s="104"/>
      <c r="P16" s="104"/>
    </row>
    <row r="17" spans="2:16" s="1" customFormat="1" ht="15" customHeight="1">
      <c r="B17" s="95" t="s">
        <v>141</v>
      </c>
      <c r="C17" s="96" t="s">
        <v>137</v>
      </c>
      <c r="D17" s="97" t="s">
        <v>37</v>
      </c>
      <c r="E17" s="96" t="s">
        <v>137</v>
      </c>
      <c r="F17" s="98">
        <f>Statements!F190</f>
        <v>8751.6</v>
      </c>
      <c r="G17" s="98">
        <f>Statements!G190</f>
        <v>2300.84</v>
      </c>
      <c r="H17" s="98">
        <f>Statements!H190</f>
        <v>2756.3199999999997</v>
      </c>
      <c r="I17" s="98">
        <f>Statements!I190</f>
        <v>5095.5</v>
      </c>
      <c r="J17" s="41"/>
      <c r="K17" s="99" t="s">
        <v>137</v>
      </c>
      <c r="L17" s="99"/>
      <c r="M17" s="100">
        <f>IF(F18=0,,F17/F18)</f>
        <v>0.12793427573201574</v>
      </c>
      <c r="N17" s="100">
        <f>IF(G18=0,,G17/G18)</f>
        <v>3.6095571278414888E-2</v>
      </c>
      <c r="O17" s="100">
        <f>IF(H18=0,,H17/H18)</f>
        <v>4.2417321986426795E-2</v>
      </c>
      <c r="P17" s="100">
        <f>IF(I18=0,,I17/I18)</f>
        <v>7.7121581329176195E-2</v>
      </c>
    </row>
    <row r="18" spans="2:16" s="1" customFormat="1" ht="15" customHeight="1">
      <c r="B18" s="95"/>
      <c r="C18" s="102"/>
      <c r="D18" s="102" t="s">
        <v>142</v>
      </c>
      <c r="E18" s="102"/>
      <c r="F18" s="41">
        <f>Statements!F199</f>
        <v>68407</v>
      </c>
      <c r="G18" s="41">
        <f>Statements!G199</f>
        <v>63743</v>
      </c>
      <c r="H18" s="41">
        <f>Statements!H199</f>
        <v>64981</v>
      </c>
      <c r="I18" s="41">
        <f>Statements!I199</f>
        <v>66071</v>
      </c>
      <c r="J18" s="41"/>
      <c r="K18" s="103"/>
      <c r="L18" s="103"/>
      <c r="M18" s="104"/>
      <c r="N18" s="104"/>
      <c r="O18" s="104"/>
      <c r="P18" s="104"/>
    </row>
    <row r="19" spans="2:16" s="1" customFormat="1" ht="15" customHeight="1">
      <c r="B19" s="95"/>
      <c r="C19" s="102"/>
      <c r="D19" s="102"/>
      <c r="E19" s="102"/>
      <c r="F19" s="41"/>
      <c r="G19" s="41"/>
      <c r="H19" s="41"/>
      <c r="I19" s="41"/>
      <c r="J19" s="41"/>
      <c r="K19" s="103"/>
      <c r="L19" s="103"/>
      <c r="M19" s="104"/>
      <c r="N19" s="104"/>
      <c r="O19" s="104"/>
      <c r="P19" s="104"/>
    </row>
    <row r="20" spans="2:16" s="1" customFormat="1" ht="15" customHeight="1">
      <c r="B20" s="95" t="s">
        <v>143</v>
      </c>
      <c r="C20" s="96" t="s">
        <v>137</v>
      </c>
      <c r="D20" s="97" t="s">
        <v>5</v>
      </c>
      <c r="E20" s="96" t="s">
        <v>137</v>
      </c>
      <c r="F20" s="125">
        <f>Statements!F16</f>
        <v>34300</v>
      </c>
      <c r="G20" s="125">
        <f>Statements!G16</f>
        <v>32688</v>
      </c>
      <c r="H20" s="125">
        <f>Statements!H16</f>
        <v>31486</v>
      </c>
      <c r="I20" s="125">
        <f>Statements!I16</f>
        <v>35575</v>
      </c>
      <c r="J20" s="41"/>
      <c r="K20" s="99" t="s">
        <v>137</v>
      </c>
      <c r="L20" s="127"/>
      <c r="M20" s="100">
        <f>IF(F21=0,,F20/F21)</f>
        <v>0.55447785321694143</v>
      </c>
      <c r="N20" s="100">
        <f>IF(G21=0,,G20/G21)</f>
        <v>0.54002973732033699</v>
      </c>
      <c r="O20" s="100">
        <f>IF(H21=0,,H20/H21)</f>
        <v>0.54900524838276576</v>
      </c>
      <c r="P20" s="100">
        <f>IF(I21=0,,I20/I21)</f>
        <v>0.48321810353024275</v>
      </c>
    </row>
    <row r="21" spans="2:16" s="1" customFormat="1" ht="15" customHeight="1">
      <c r="B21" s="95"/>
      <c r="C21" s="102"/>
      <c r="D21" s="102" t="s">
        <v>3</v>
      </c>
      <c r="E21" s="102"/>
      <c r="F21" s="126">
        <f>Statements!F8</f>
        <v>61860</v>
      </c>
      <c r="G21" s="126">
        <f>Statements!G8</f>
        <v>60530</v>
      </c>
      <c r="H21" s="126">
        <f>Statements!H8</f>
        <v>57351</v>
      </c>
      <c r="I21" s="126">
        <f>Statements!I8</f>
        <v>73621</v>
      </c>
      <c r="J21" s="41"/>
      <c r="K21" s="103"/>
      <c r="L21" s="103"/>
      <c r="M21" s="104"/>
      <c r="N21" s="104"/>
      <c r="O21" s="104"/>
      <c r="P21" s="104"/>
    </row>
    <row r="22" spans="2:16" s="1" customFormat="1" ht="15" customHeight="1">
      <c r="B22" s="95"/>
      <c r="C22" s="102"/>
      <c r="D22" s="102"/>
      <c r="E22" s="102"/>
      <c r="F22" s="41"/>
      <c r="G22" s="41"/>
      <c r="H22" s="41"/>
      <c r="I22" s="41"/>
      <c r="J22" s="41"/>
      <c r="K22" s="103"/>
      <c r="L22" s="103"/>
      <c r="M22" s="104"/>
      <c r="N22" s="104"/>
      <c r="O22" s="104"/>
      <c r="P22" s="104"/>
    </row>
    <row r="23" spans="2:16" s="1" customFormat="1" ht="15" customHeight="1">
      <c r="B23" s="95" t="s">
        <v>144</v>
      </c>
      <c r="C23" s="96" t="s">
        <v>137</v>
      </c>
      <c r="D23" s="97" t="s">
        <v>6</v>
      </c>
      <c r="E23" s="96" t="s">
        <v>137</v>
      </c>
      <c r="F23" s="125">
        <f>Statements!F18</f>
        <v>19003</v>
      </c>
      <c r="G23" s="125">
        <f>Statements!G18</f>
        <v>18609</v>
      </c>
      <c r="H23" s="125">
        <f>Statements!H18</f>
        <v>18745</v>
      </c>
      <c r="I23" s="125">
        <f>Statements!I18</f>
        <v>23082</v>
      </c>
      <c r="J23" s="41"/>
      <c r="K23" s="99" t="s">
        <v>137</v>
      </c>
      <c r="L23" s="99"/>
      <c r="M23" s="100">
        <f>IF(F24=0,,F23/F24)</f>
        <v>0.30719366311024893</v>
      </c>
      <c r="N23" s="100">
        <f>IF(G24=0,,G23/G24)</f>
        <v>0.30743433008425575</v>
      </c>
      <c r="O23" s="100">
        <f>IF(H24=0,,H23/H24)</f>
        <v>0.32684695994838797</v>
      </c>
      <c r="P23" s="100">
        <f>IF(I24=0,,I23/I24)</f>
        <v>0.31352467366648101</v>
      </c>
    </row>
    <row r="24" spans="2:16" s="1" customFormat="1" ht="15" customHeight="1">
      <c r="B24" s="95"/>
      <c r="C24" s="102"/>
      <c r="D24" s="102" t="s">
        <v>3</v>
      </c>
      <c r="E24" s="102"/>
      <c r="F24" s="126">
        <f>Statements!F8</f>
        <v>61860</v>
      </c>
      <c r="G24" s="126">
        <f>Statements!G8</f>
        <v>60530</v>
      </c>
      <c r="H24" s="126">
        <f>Statements!H8</f>
        <v>57351</v>
      </c>
      <c r="I24" s="126">
        <f>Statements!I8</f>
        <v>73621</v>
      </c>
      <c r="J24" s="41"/>
      <c r="K24" s="103"/>
      <c r="L24" s="103"/>
      <c r="M24" s="104"/>
      <c r="N24" s="104"/>
      <c r="O24" s="104"/>
      <c r="P24" s="104"/>
    </row>
    <row r="25" spans="2:16" s="1" customFormat="1" ht="15" customHeight="1">
      <c r="B25" s="95"/>
      <c r="C25" s="102"/>
      <c r="D25" s="102"/>
      <c r="E25" s="102"/>
      <c r="F25" s="41"/>
      <c r="G25" s="41"/>
      <c r="H25" s="41"/>
      <c r="I25" s="41"/>
      <c r="J25" s="41"/>
      <c r="K25" s="103"/>
      <c r="L25" s="103"/>
      <c r="M25" s="104"/>
      <c r="N25" s="104"/>
      <c r="O25" s="104"/>
      <c r="P25" s="104"/>
    </row>
    <row r="26" spans="2:16" s="1" customFormat="1" ht="15" customHeight="1">
      <c r="B26" s="95" t="s">
        <v>145</v>
      </c>
      <c r="C26" s="96" t="s">
        <v>137</v>
      </c>
      <c r="D26" s="97" t="s">
        <v>146</v>
      </c>
      <c r="E26" s="96" t="s">
        <v>137</v>
      </c>
      <c r="F26" s="125">
        <f>Statements!F21</f>
        <v>-914</v>
      </c>
      <c r="G26" s="125">
        <f>Statements!G21</f>
        <v>5803</v>
      </c>
      <c r="H26" s="125">
        <f>Statements!H21</f>
        <v>873</v>
      </c>
      <c r="I26" s="125">
        <f>Statements!I21</f>
        <v>861</v>
      </c>
      <c r="J26" s="41"/>
      <c r="K26" s="99" t="s">
        <v>137</v>
      </c>
      <c r="L26" s="99"/>
      <c r="M26" s="100">
        <f>IF(F27=0,,F26/F27)</f>
        <v>-1.4775299062398965E-2</v>
      </c>
      <c r="N26" s="100">
        <f>IF(G27=0,,G26/G27)</f>
        <v>9.5869816619857925E-2</v>
      </c>
      <c r="O26" s="100">
        <f>IF(H27=0,,H26/H27)</f>
        <v>1.5222053669508814E-2</v>
      </c>
      <c r="P26" s="100">
        <f>IF(I27=0,,I26/I27)</f>
        <v>1.1695032667309599E-2</v>
      </c>
    </row>
    <row r="27" spans="2:16" s="1" customFormat="1" ht="15" customHeight="1">
      <c r="B27" s="95"/>
      <c r="C27" s="102"/>
      <c r="D27" s="102" t="s">
        <v>3</v>
      </c>
      <c r="E27" s="102"/>
      <c r="F27" s="126">
        <f>Statements!F8</f>
        <v>61860</v>
      </c>
      <c r="G27" s="126">
        <f>Statements!G8</f>
        <v>60530</v>
      </c>
      <c r="H27" s="126">
        <f>Statements!H8</f>
        <v>57351</v>
      </c>
      <c r="I27" s="126">
        <f>Statements!I8</f>
        <v>73621</v>
      </c>
      <c r="J27" s="41"/>
      <c r="K27" s="103"/>
      <c r="L27" s="103"/>
      <c r="M27" s="104"/>
      <c r="N27" s="104"/>
      <c r="O27" s="104"/>
      <c r="P27" s="104"/>
    </row>
    <row r="28" spans="2:16" s="1" customFormat="1" ht="15" customHeight="1">
      <c r="B28" s="95"/>
      <c r="C28" s="102"/>
      <c r="D28" s="102"/>
      <c r="E28" s="102"/>
      <c r="F28" s="126"/>
      <c r="G28" s="126"/>
      <c r="H28" s="126"/>
      <c r="I28" s="126"/>
      <c r="J28" s="41"/>
      <c r="K28" s="103"/>
      <c r="L28" s="103"/>
      <c r="M28" s="104"/>
      <c r="N28" s="104"/>
      <c r="O28" s="104"/>
      <c r="P28" s="104"/>
    </row>
    <row r="29" spans="2:16" s="1" customFormat="1" ht="15" customHeight="1">
      <c r="B29" s="95"/>
      <c r="C29" s="102"/>
      <c r="D29" s="102"/>
      <c r="E29" s="102"/>
      <c r="F29" s="126"/>
      <c r="G29" s="126"/>
      <c r="H29" s="126"/>
      <c r="I29" s="126"/>
      <c r="J29" s="41"/>
      <c r="K29" s="103"/>
      <c r="L29" s="103"/>
      <c r="M29" s="104"/>
      <c r="N29" s="104"/>
      <c r="O29" s="104"/>
      <c r="P29" s="104"/>
    </row>
    <row r="30" spans="2:16" s="1" customFormat="1" ht="15" customHeight="1">
      <c r="B30" s="95" t="s">
        <v>82</v>
      </c>
      <c r="C30" s="102" t="s">
        <v>137</v>
      </c>
      <c r="D30" s="97" t="str">
        <f>B30</f>
        <v>Research, development and engineering</v>
      </c>
      <c r="E30" s="102" t="s">
        <v>137</v>
      </c>
      <c r="F30" s="125">
        <f>Statements!F19</f>
        <v>6775</v>
      </c>
      <c r="G30" s="125">
        <f>Statements!G19</f>
        <v>6567</v>
      </c>
      <c r="H30" s="125">
        <f>Statements!H19</f>
        <v>6488</v>
      </c>
      <c r="I30" s="125">
        <f>Statements!I19</f>
        <v>6333</v>
      </c>
      <c r="J30" s="41"/>
      <c r="K30" s="99" t="s">
        <v>137</v>
      </c>
      <c r="L30" s="130"/>
      <c r="M30" s="100">
        <f>IF(F31=0,,F30/F31)</f>
        <v>0.10952150016165535</v>
      </c>
      <c r="N30" s="100">
        <f>IF(G31=0,,G30/G31)</f>
        <v>0.10849165702957211</v>
      </c>
      <c r="O30" s="100">
        <f>IF(H31=0,,H30/H31)</f>
        <v>0.11312793150947673</v>
      </c>
      <c r="P30" s="100">
        <f>IF(I31=0,,I30/I31)</f>
        <v>8.6021651430977578E-2</v>
      </c>
    </row>
    <row r="31" spans="2:16" s="1" customFormat="1" ht="15" customHeight="1">
      <c r="B31" s="95"/>
      <c r="C31" s="102"/>
      <c r="D31" s="102" t="s">
        <v>3</v>
      </c>
      <c r="E31" s="102"/>
      <c r="F31" s="126">
        <f>Statements!F8</f>
        <v>61860</v>
      </c>
      <c r="G31" s="126">
        <f>Statements!G8</f>
        <v>60530</v>
      </c>
      <c r="H31" s="126">
        <f>Statements!H8</f>
        <v>57351</v>
      </c>
      <c r="I31" s="126">
        <f>Statements!I8</f>
        <v>73621</v>
      </c>
      <c r="J31" s="41"/>
      <c r="K31" s="103"/>
      <c r="L31" s="103"/>
      <c r="M31" s="104"/>
      <c r="N31" s="104"/>
      <c r="O31" s="104"/>
      <c r="P31" s="104"/>
    </row>
    <row r="32" spans="2:16" s="1" customFormat="1" ht="15" customHeight="1">
      <c r="B32" s="95"/>
      <c r="C32" s="102"/>
      <c r="D32" s="102"/>
      <c r="E32" s="102"/>
      <c r="F32" s="126"/>
      <c r="G32" s="126"/>
      <c r="H32" s="126"/>
      <c r="I32" s="126"/>
      <c r="J32" s="41"/>
      <c r="K32" s="103"/>
      <c r="L32" s="103"/>
      <c r="M32" s="104"/>
      <c r="N32" s="104"/>
      <c r="O32" s="104"/>
      <c r="P32" s="104"/>
    </row>
    <row r="33" spans="2:16" s="1" customFormat="1" ht="15" customHeight="1">
      <c r="B33" s="128" t="s">
        <v>211</v>
      </c>
      <c r="C33" s="102" t="s">
        <v>137</v>
      </c>
      <c r="D33" s="97" t="s">
        <v>211</v>
      </c>
      <c r="E33" s="102" t="s">
        <v>137</v>
      </c>
      <c r="F33" s="125">
        <f>Statements!F20</f>
        <v>-860</v>
      </c>
      <c r="G33" s="125">
        <f>Statements!G20</f>
        <v>-663</v>
      </c>
      <c r="H33" s="125">
        <f>Statements!H20</f>
        <v>-612</v>
      </c>
      <c r="I33" s="125">
        <f>Statements!I20</f>
        <v>-626</v>
      </c>
      <c r="J33" s="41"/>
      <c r="K33" s="99" t="s">
        <v>137</v>
      </c>
      <c r="L33" s="103"/>
      <c r="M33" s="100">
        <f>IF(F34=0,,F33/F34)</f>
        <v>-1.3902360168121564E-2</v>
      </c>
      <c r="N33" s="100">
        <f>IF(G34=0,,G33/G34)</f>
        <v>-1.0953246324136792E-2</v>
      </c>
      <c r="O33" s="100">
        <f>IF(H34=0,,H33/H34)</f>
        <v>-1.0671130407490716E-2</v>
      </c>
      <c r="P33" s="100">
        <f>IF(I34=0,,I33/I34)</f>
        <v>-8.5030086524225425E-3</v>
      </c>
    </row>
    <row r="34" spans="2:16" s="1" customFormat="1" ht="15" customHeight="1">
      <c r="B34" s="95"/>
      <c r="C34" s="102"/>
      <c r="D34" s="102" t="s">
        <v>3</v>
      </c>
      <c r="E34" s="102"/>
      <c r="F34" s="126">
        <f>Statements!F8</f>
        <v>61860</v>
      </c>
      <c r="G34" s="126">
        <f>Statements!G8</f>
        <v>60530</v>
      </c>
      <c r="H34" s="126">
        <f>Statements!H8</f>
        <v>57351</v>
      </c>
      <c r="I34" s="126">
        <f>Statements!I8</f>
        <v>73621</v>
      </c>
      <c r="J34" s="41"/>
      <c r="K34" s="103"/>
      <c r="L34" s="103"/>
      <c r="M34" s="104"/>
      <c r="N34" s="104"/>
      <c r="O34" s="104"/>
      <c r="P34" s="104"/>
    </row>
    <row r="35" spans="2:16" s="1" customFormat="1" ht="15" customHeight="1">
      <c r="B35" s="95"/>
      <c r="C35" s="102"/>
      <c r="D35" s="102"/>
      <c r="E35" s="102"/>
      <c r="F35" s="126"/>
      <c r="G35" s="126"/>
      <c r="H35" s="126"/>
      <c r="I35" s="126"/>
      <c r="J35" s="41"/>
      <c r="K35" s="103"/>
      <c r="L35" s="103"/>
      <c r="M35" s="129"/>
      <c r="N35" s="104"/>
      <c r="O35" s="104"/>
      <c r="P35" s="104"/>
    </row>
    <row r="36" spans="2:16" s="1" customFormat="1" ht="15" customHeight="1">
      <c r="B36" s="95"/>
      <c r="C36" s="102"/>
      <c r="D36" s="102"/>
      <c r="E36" s="102"/>
      <c r="F36" s="126"/>
      <c r="G36" s="126"/>
      <c r="H36" s="126"/>
      <c r="I36" s="126"/>
      <c r="J36" s="41"/>
      <c r="K36" s="103"/>
      <c r="L36" s="103"/>
      <c r="M36" s="104"/>
      <c r="N36" s="104"/>
      <c r="O36" s="104"/>
      <c r="P36" s="104"/>
    </row>
    <row r="37" spans="2:16" s="1" customFormat="1" ht="15" customHeight="1">
      <c r="B37" s="95" t="s">
        <v>147</v>
      </c>
      <c r="C37" s="96" t="s">
        <v>137</v>
      </c>
      <c r="D37" s="97" t="s">
        <v>8</v>
      </c>
      <c r="E37" s="96" t="s">
        <v>137</v>
      </c>
      <c r="F37" s="125">
        <f>Statements!F22</f>
        <v>10296</v>
      </c>
      <c r="G37" s="125">
        <f>Statements!G22</f>
        <v>2372</v>
      </c>
      <c r="H37" s="125">
        <f>Statements!H22</f>
        <v>5992</v>
      </c>
      <c r="I37" s="125">
        <f>Statements!I22</f>
        <v>5925</v>
      </c>
      <c r="J37" s="41"/>
      <c r="K37" s="99" t="s">
        <v>137</v>
      </c>
      <c r="L37" s="99"/>
      <c r="M37" s="100">
        <f>IF(F38=0,,F37/F38)</f>
        <v>0.16644034917555772</v>
      </c>
      <c r="N37" s="100">
        <f>IF(G38=0,,G37/G38)</f>
        <v>3.9187179910788038E-2</v>
      </c>
      <c r="O37" s="100">
        <f>IF(H38=0,,H37/H38)</f>
        <v>0.10447943366288295</v>
      </c>
      <c r="P37" s="100">
        <f>IF(I38=0,,I37/I38)</f>
        <v>8.0479754417897065E-2</v>
      </c>
    </row>
    <row r="38" spans="2:16" s="1" customFormat="1" ht="15" customHeight="1">
      <c r="B38" s="95"/>
      <c r="C38" s="102"/>
      <c r="D38" s="102" t="s">
        <v>3</v>
      </c>
      <c r="E38" s="102"/>
      <c r="F38" s="126">
        <f>Statements!F8</f>
        <v>61860</v>
      </c>
      <c r="G38" s="126">
        <f>Statements!G8</f>
        <v>60530</v>
      </c>
      <c r="H38" s="126">
        <f>Statements!H8</f>
        <v>57351</v>
      </c>
      <c r="I38" s="126">
        <f>Statements!I8</f>
        <v>73621</v>
      </c>
      <c r="J38" s="41"/>
      <c r="K38" s="103"/>
      <c r="L38" s="103"/>
      <c r="M38" s="106"/>
      <c r="N38" s="106"/>
      <c r="O38" s="106"/>
      <c r="P38" s="106"/>
    </row>
    <row r="39" spans="2:16" s="1" customFormat="1" ht="15" customHeight="1">
      <c r="B39" s="95" t="s">
        <v>33</v>
      </c>
      <c r="C39" s="102"/>
      <c r="D39" s="102"/>
      <c r="E39" s="102"/>
      <c r="F39" s="41"/>
      <c r="G39" s="41"/>
      <c r="H39" s="41"/>
      <c r="I39" s="41"/>
      <c r="J39" s="41"/>
      <c r="K39" s="103"/>
      <c r="L39" s="103"/>
      <c r="M39" s="107" t="str">
        <f>IF(ABS(M20-M23-M26-M30-M33-M37)&lt;0.0001,"OK","Error")</f>
        <v>OK</v>
      </c>
      <c r="N39" s="107" t="str">
        <f>IF(ABS(N20-N23-N26-N30-N33-N37)&lt;0.0001,"OK","Error")</f>
        <v>OK</v>
      </c>
      <c r="O39" s="107" t="str">
        <f>IF(ABS(O20-O23-O26-O30-O33-O37)&lt;0.0001,"OK","Error")</f>
        <v>OK</v>
      </c>
      <c r="P39" s="107" t="str">
        <f>IF(ABS(P20-P23-P26-P30-P33-P37)&lt;0.0001,"OK","Error")</f>
        <v>OK</v>
      </c>
    </row>
    <row r="40" spans="2:16" s="1" customFormat="1" ht="15" customHeight="1">
      <c r="B40" s="95"/>
      <c r="C40" s="102"/>
      <c r="D40" s="102"/>
      <c r="E40" s="102"/>
      <c r="F40" s="41"/>
      <c r="G40" s="41"/>
      <c r="H40" s="41"/>
      <c r="I40" s="41"/>
      <c r="J40" s="41"/>
      <c r="K40" s="103"/>
      <c r="L40" s="103"/>
      <c r="M40" s="106"/>
      <c r="N40" s="106"/>
      <c r="O40" s="106"/>
      <c r="P40" s="106"/>
    </row>
    <row r="41" spans="2:16" s="1" customFormat="1" ht="15" customHeight="1">
      <c r="B41" s="95" t="s">
        <v>148</v>
      </c>
      <c r="C41" s="96" t="s">
        <v>137</v>
      </c>
      <c r="D41" s="97" t="s">
        <v>148</v>
      </c>
      <c r="E41" s="96" t="s">
        <v>137</v>
      </c>
      <c r="F41" s="125">
        <f>Statements!F25</f>
        <v>1607</v>
      </c>
      <c r="G41" s="125">
        <f>Statements!G25</f>
        <v>1216</v>
      </c>
      <c r="H41" s="125">
        <f>Statements!H25</f>
        <v>1155</v>
      </c>
      <c r="I41" s="125">
        <f>Statements!I25</f>
        <v>1288</v>
      </c>
      <c r="J41" s="41"/>
      <c r="K41" s="99" t="s">
        <v>137</v>
      </c>
      <c r="L41" s="99"/>
      <c r="M41" s="100">
        <f>IF(F42=0,,F41/F42)</f>
        <v>2.5978014872292274E-2</v>
      </c>
      <c r="N41" s="100">
        <f>IF(G42=0,,G41/G42)</f>
        <v>2.0089211961011069E-2</v>
      </c>
      <c r="O41" s="100">
        <f>IF(H42=0,,H41/H42)</f>
        <v>2.0139143170999633E-2</v>
      </c>
      <c r="P41" s="100">
        <f>IF(I42=0,,I41/I42)</f>
        <v>1.7495008217763952E-2</v>
      </c>
    </row>
    <row r="42" spans="2:16" s="1" customFormat="1" ht="15" customHeight="1">
      <c r="B42" s="95"/>
      <c r="C42" s="102"/>
      <c r="D42" s="102" t="s">
        <v>3</v>
      </c>
      <c r="E42" s="102"/>
      <c r="F42" s="126">
        <f>Statements!F8</f>
        <v>61860</v>
      </c>
      <c r="G42" s="126">
        <f>Statements!G8</f>
        <v>60530</v>
      </c>
      <c r="H42" s="126">
        <f>Statements!H8</f>
        <v>57351</v>
      </c>
      <c r="I42" s="126">
        <f>Statements!I8</f>
        <v>73621</v>
      </c>
      <c r="J42" s="41"/>
      <c r="K42" s="103"/>
      <c r="L42" s="103"/>
      <c r="M42" s="104"/>
      <c r="N42" s="104"/>
      <c r="O42" s="104"/>
      <c r="P42" s="104"/>
    </row>
    <row r="43" spans="2:16" s="1" customFormat="1" ht="15" customHeight="1">
      <c r="B43" s="95"/>
      <c r="C43" s="102"/>
      <c r="D43" s="102"/>
      <c r="E43" s="102"/>
      <c r="F43" s="41"/>
      <c r="G43" s="41"/>
      <c r="H43" s="41"/>
      <c r="I43" s="41"/>
      <c r="J43" s="41"/>
      <c r="K43" s="103"/>
      <c r="L43" s="103"/>
      <c r="M43" s="104"/>
      <c r="N43" s="104"/>
      <c r="O43" s="104"/>
      <c r="P43" s="104"/>
    </row>
    <row r="44" spans="2:16" s="1" customFormat="1" ht="15" customHeight="1">
      <c r="B44" s="95"/>
      <c r="C44" s="102"/>
      <c r="D44" s="102"/>
      <c r="E44" s="102"/>
      <c r="F44" s="41"/>
      <c r="G44" s="41"/>
      <c r="H44" s="41"/>
      <c r="I44" s="41"/>
      <c r="J44" s="41"/>
      <c r="K44" s="103"/>
      <c r="L44" s="103"/>
      <c r="M44" s="104"/>
      <c r="N44" s="104"/>
      <c r="O44" s="104"/>
      <c r="P44" s="104"/>
    </row>
    <row r="45" spans="2:16" s="1" customFormat="1" ht="15" customHeight="1">
      <c r="B45" s="95" t="s">
        <v>149</v>
      </c>
      <c r="C45" s="96" t="s">
        <v>137</v>
      </c>
      <c r="D45" s="97" t="s">
        <v>150</v>
      </c>
      <c r="E45" s="96" t="s">
        <v>137</v>
      </c>
      <c r="F45" s="125">
        <f>Statements!F26</f>
        <v>8689</v>
      </c>
      <c r="G45" s="125">
        <f>Statements!G26</f>
        <v>1156</v>
      </c>
      <c r="H45" s="125">
        <f>Statements!H26</f>
        <v>4837</v>
      </c>
      <c r="I45" s="125">
        <f>Statements!I26</f>
        <v>4637</v>
      </c>
      <c r="J45" s="41"/>
      <c r="K45" s="99" t="s">
        <v>137</v>
      </c>
      <c r="L45" s="99"/>
      <c r="M45" s="100">
        <f>IF(F46=0,,F45/F46)</f>
        <v>0.14046233430326543</v>
      </c>
      <c r="N45" s="100">
        <f>IF(G46=0,,G45/G46)</f>
        <v>1.9097967949776969E-2</v>
      </c>
      <c r="O45" s="100">
        <f>IF(H46=0,,H45/H46)</f>
        <v>8.434029049188331E-2</v>
      </c>
      <c r="P45" s="100">
        <f>IF(I46=0,,I45/I46)</f>
        <v>6.2984746200133113E-2</v>
      </c>
    </row>
    <row r="46" spans="2:16" s="1" customFormat="1" ht="15" customHeight="1">
      <c r="B46" s="95"/>
      <c r="C46" s="102"/>
      <c r="D46" s="102" t="s">
        <v>3</v>
      </c>
      <c r="E46" s="102"/>
      <c r="F46" s="126">
        <f>Statements!F8</f>
        <v>61860</v>
      </c>
      <c r="G46" s="126">
        <f>Statements!G8</f>
        <v>60530</v>
      </c>
      <c r="H46" s="126">
        <f>Statements!H8</f>
        <v>57351</v>
      </c>
      <c r="I46" s="126">
        <f>Statements!I8</f>
        <v>73621</v>
      </c>
      <c r="J46" s="41"/>
      <c r="K46" s="103"/>
      <c r="L46" s="103"/>
      <c r="M46" s="106"/>
      <c r="N46" s="106"/>
      <c r="O46" s="106"/>
      <c r="P46" s="106"/>
    </row>
    <row r="47" spans="2:16" s="1" customFormat="1" ht="15" customHeight="1">
      <c r="B47" s="95" t="s">
        <v>33</v>
      </c>
      <c r="C47" s="102"/>
      <c r="D47" s="102"/>
      <c r="E47" s="102"/>
      <c r="F47" s="41"/>
      <c r="G47" s="41"/>
      <c r="H47" s="41"/>
      <c r="I47" s="41"/>
      <c r="J47" s="41"/>
      <c r="K47" s="103"/>
      <c r="L47" s="103"/>
      <c r="M47" s="107" t="str">
        <f>IF(ABS(M37-M41-M45)&lt;0.0001,"OK","Error")</f>
        <v>OK</v>
      </c>
      <c r="N47" s="107" t="str">
        <f>IF(ABS(N37-N41-N45)&lt;0.0001,"OK","Error")</f>
        <v>OK</v>
      </c>
      <c r="O47" s="107" t="str">
        <f>IF(ABS(O37-O41-O45)&lt;0.0001,"OK","Error")</f>
        <v>OK</v>
      </c>
      <c r="P47" s="107" t="str">
        <f>IF(ABS(P37-P41-P45)&lt;0.0001,"OK","Error")</f>
        <v>OK</v>
      </c>
    </row>
    <row r="48" spans="2:16" s="1" customFormat="1" ht="15" customHeight="1">
      <c r="M48" s="91"/>
      <c r="N48" s="91"/>
      <c r="O48" s="91"/>
      <c r="P48" s="91"/>
    </row>
    <row r="49" spans="2:16" s="1" customFormat="1" ht="15" customHeight="1">
      <c r="B49" s="95" t="s">
        <v>151</v>
      </c>
      <c r="C49" s="96" t="s">
        <v>137</v>
      </c>
      <c r="D49" s="97" t="s">
        <v>152</v>
      </c>
      <c r="E49" s="96" t="s">
        <v>137</v>
      </c>
      <c r="F49" s="125">
        <f>Statements!F29-Statements!F30</f>
        <v>1188</v>
      </c>
      <c r="G49" s="125">
        <f>Statements!G29-Statements!G30</f>
        <v>-483</v>
      </c>
      <c r="H49" s="125">
        <f>Statements!H29-Statements!H30</f>
        <v>-906</v>
      </c>
      <c r="I49" s="125">
        <f>Statements!I29-Statements!I30</f>
        <v>-953</v>
      </c>
      <c r="J49" s="41"/>
      <c r="K49" s="99" t="s">
        <v>137</v>
      </c>
      <c r="L49" s="99"/>
      <c r="M49" s="100">
        <f>IF(F50=0,,F49/F50)</f>
        <v>1.9204655674102813E-2</v>
      </c>
      <c r="N49" s="100">
        <f>IF(G50=0,,G49/G50)</f>
        <v>-7.9795142904344959E-3</v>
      </c>
      <c r="O49" s="100">
        <f>IF(H50=0,,H49/H50)</f>
        <v>-1.5797457760108803E-2</v>
      </c>
      <c r="P49" s="100">
        <f>IF(I50=0,,I49/I50)</f>
        <v>-1.2944676111435596E-2</v>
      </c>
    </row>
    <row r="50" spans="2:16" s="1" customFormat="1" ht="15" customHeight="1">
      <c r="B50" s="95"/>
      <c r="C50" s="102"/>
      <c r="D50" s="102" t="s">
        <v>3</v>
      </c>
      <c r="E50" s="102"/>
      <c r="F50" s="126">
        <f>Statements!F8</f>
        <v>61860</v>
      </c>
      <c r="G50" s="126">
        <f>Statements!G8</f>
        <v>60530</v>
      </c>
      <c r="H50" s="126">
        <f>Statements!H8</f>
        <v>57351</v>
      </c>
      <c r="I50" s="126">
        <f>Statements!I8</f>
        <v>73621</v>
      </c>
      <c r="J50" s="41"/>
      <c r="K50" s="41"/>
      <c r="L50" s="41"/>
      <c r="M50" s="104"/>
      <c r="N50" s="104"/>
      <c r="O50" s="104"/>
      <c r="P50" s="104"/>
    </row>
    <row r="51" spans="2:16" s="1" customFormat="1" ht="15" customHeight="1">
      <c r="M51" s="105"/>
      <c r="N51" s="105"/>
      <c r="O51" s="105"/>
      <c r="P51" s="105"/>
    </row>
    <row r="52" spans="2:16" s="1" customFormat="1" ht="15" customHeight="1">
      <c r="B52" s="95" t="s">
        <v>153</v>
      </c>
      <c r="C52" s="96" t="s">
        <v>137</v>
      </c>
      <c r="D52" s="97" t="s">
        <v>11</v>
      </c>
      <c r="E52" s="96" t="s">
        <v>137</v>
      </c>
      <c r="F52" s="125">
        <f>Statements!F33</f>
        <v>7501</v>
      </c>
      <c r="G52" s="125">
        <f>Statements!G33</f>
        <v>1639</v>
      </c>
      <c r="H52" s="125">
        <f>Statements!H33</f>
        <v>5743</v>
      </c>
      <c r="I52" s="125">
        <f>Statements!I33</f>
        <v>5590</v>
      </c>
      <c r="J52" s="41"/>
      <c r="K52" s="99" t="s">
        <v>137</v>
      </c>
      <c r="L52" s="127"/>
      <c r="M52" s="100">
        <f>IF(F53=0,,F52/F53)</f>
        <v>0.12125767862916262</v>
      </c>
      <c r="N52" s="100">
        <f>IF(G53=0,,G52/G53)</f>
        <v>2.7077482240211465E-2</v>
      </c>
      <c r="O52" s="100">
        <f>IF(H53=0,,H52/H53)</f>
        <v>0.10013774825199212</v>
      </c>
      <c r="P52" s="100">
        <f>IF(I53=0,,I52/I53)</f>
        <v>7.5929422311568712E-2</v>
      </c>
    </row>
    <row r="53" spans="2:16" s="1" customFormat="1" ht="15" customHeight="1">
      <c r="B53" s="95"/>
      <c r="C53" s="102"/>
      <c r="D53" s="102" t="s">
        <v>3</v>
      </c>
      <c r="E53" s="102"/>
      <c r="F53" s="126">
        <f>Statements!F8</f>
        <v>61860</v>
      </c>
      <c r="G53" s="126">
        <f>Statements!G8</f>
        <v>60530</v>
      </c>
      <c r="H53" s="126">
        <f>Statements!H8</f>
        <v>57351</v>
      </c>
      <c r="I53" s="126">
        <f>Statements!I8</f>
        <v>73621</v>
      </c>
      <c r="J53" s="41"/>
      <c r="K53" s="103"/>
      <c r="L53" s="103"/>
      <c r="M53" s="106"/>
      <c r="N53" s="106"/>
      <c r="O53" s="106"/>
      <c r="P53" s="106"/>
    </row>
    <row r="54" spans="2:16" customFormat="1" ht="15" customHeight="1">
      <c r="B54" s="95" t="s">
        <v>33</v>
      </c>
      <c r="C54" s="102"/>
      <c r="D54" s="102"/>
      <c r="E54" s="102"/>
      <c r="F54" s="41"/>
      <c r="G54" s="41"/>
      <c r="H54" s="41"/>
      <c r="I54" s="41"/>
      <c r="J54" s="41"/>
      <c r="K54" s="103"/>
      <c r="L54" s="103"/>
      <c r="M54" s="107" t="str">
        <f>IF(ABS(M45-M49-M52)&lt;0.0001,"OK","Error")</f>
        <v>OK</v>
      </c>
      <c r="N54" s="107" t="str">
        <f>IF(ABS(N45-N49-N52)&lt;0.0001,"OK","Error")</f>
        <v>OK</v>
      </c>
      <c r="O54" s="107" t="str">
        <f>IF(ABS(O45-O49-O52)&lt;0.0001,"OK","Error")</f>
        <v>OK</v>
      </c>
      <c r="P54" s="107" t="str">
        <f>IF(ABS(P45-P49-P52)&lt;0.0001,"OK","Error")</f>
        <v>OK</v>
      </c>
    </row>
    <row r="55" spans="2:16" customFormat="1" ht="15" customHeight="1">
      <c r="B55" s="95"/>
      <c r="C55" s="102"/>
      <c r="D55" s="102"/>
      <c r="E55" s="102"/>
      <c r="F55" s="41"/>
      <c r="G55" s="41"/>
      <c r="H55" s="41"/>
      <c r="I55" s="41"/>
      <c r="J55" s="41"/>
      <c r="K55" s="103"/>
      <c r="L55" s="103"/>
      <c r="M55" s="71"/>
      <c r="N55" s="71"/>
      <c r="O55" s="71"/>
      <c r="P55" s="71"/>
    </row>
    <row r="56" spans="2:16" customFormat="1" ht="15" customHeight="1">
      <c r="B56" s="40" t="s">
        <v>36</v>
      </c>
      <c r="C56" s="96" t="s">
        <v>137</v>
      </c>
      <c r="D56" s="97" t="s">
        <v>152</v>
      </c>
      <c r="E56" s="96" t="s">
        <v>137</v>
      </c>
      <c r="F56" s="98">
        <f>Statements!F29</f>
        <v>1176</v>
      </c>
      <c r="G56" s="98">
        <f>Statements!G29</f>
        <v>-626</v>
      </c>
      <c r="H56" s="98">
        <f>Statements!H29</f>
        <v>124</v>
      </c>
      <c r="I56" s="98">
        <f>Statements!I29</f>
        <v>-864</v>
      </c>
      <c r="J56" s="41"/>
      <c r="K56" s="99" t="s">
        <v>137</v>
      </c>
      <c r="L56" s="99"/>
      <c r="M56" s="100">
        <f>IF(F57=0,,F56/F57)</f>
        <v>0.13534353780642192</v>
      </c>
      <c r="N56" s="100">
        <f>IF(G57=0,,G56/G57)</f>
        <v>-0.54152249134948094</v>
      </c>
      <c r="O56" s="100">
        <f>IF(H57=0,,H56/H57)</f>
        <v>2.5635724622700022E-2</v>
      </c>
      <c r="P56" s="100">
        <f>IF(I57=0,,I56/I57)</f>
        <v>-0.18632736683200346</v>
      </c>
    </row>
    <row r="57" spans="2:16" customFormat="1" ht="15" customHeight="1">
      <c r="B57" s="95"/>
      <c r="C57" s="102"/>
      <c r="D57" s="102" t="s">
        <v>150</v>
      </c>
      <c r="E57" s="102"/>
      <c r="F57" s="41">
        <f>Statements!F26</f>
        <v>8689</v>
      </c>
      <c r="G57" s="41">
        <f>Statements!G26</f>
        <v>1156</v>
      </c>
      <c r="H57" s="41">
        <f>Statements!H26</f>
        <v>4837</v>
      </c>
      <c r="I57" s="41">
        <f>Statements!I26</f>
        <v>4637</v>
      </c>
      <c r="J57" s="41"/>
      <c r="K57" s="41"/>
      <c r="L57" s="41"/>
      <c r="M57" s="104"/>
      <c r="N57" s="104"/>
      <c r="O57" s="104"/>
      <c r="P57" s="104"/>
    </row>
    <row r="58" spans="2:16" customFormat="1" ht="15" customHeight="1">
      <c r="B58" s="95"/>
      <c r="C58" s="102"/>
      <c r="D58" s="102"/>
      <c r="E58" s="102"/>
      <c r="F58" s="41"/>
      <c r="G58" s="41"/>
      <c r="H58" s="41"/>
      <c r="I58" s="41"/>
      <c r="J58" s="41"/>
      <c r="K58" s="103"/>
      <c r="L58" s="103"/>
      <c r="M58" s="100"/>
      <c r="N58" s="100"/>
      <c r="O58" s="100"/>
      <c r="P58" s="100"/>
    </row>
    <row r="59" spans="2:16" customFormat="1" ht="15" customHeight="1">
      <c r="B59" s="25" t="s">
        <v>154</v>
      </c>
      <c r="C59" s="96" t="s">
        <v>137</v>
      </c>
      <c r="D59" s="97" t="s">
        <v>11</v>
      </c>
      <c r="E59" s="96" t="s">
        <v>137</v>
      </c>
      <c r="F59" s="98">
        <f>Statements!F33</f>
        <v>7501</v>
      </c>
      <c r="G59" s="98">
        <f>Statements!G33</f>
        <v>1639</v>
      </c>
      <c r="H59" s="98">
        <f>Statements!H33</f>
        <v>5743</v>
      </c>
      <c r="I59" s="98">
        <f>Statements!I33</f>
        <v>5590</v>
      </c>
      <c r="J59" s="41"/>
      <c r="K59" s="99" t="s">
        <v>137</v>
      </c>
      <c r="L59" s="99"/>
      <c r="M59" s="119">
        <f>IF(F60=0,,F59/F60)</f>
        <v>0.86327540568534933</v>
      </c>
      <c r="N59" s="119">
        <f>IF(G60=0,,G59/G60)</f>
        <v>1.4178200692041523</v>
      </c>
      <c r="O59" s="119">
        <f>IF(H60=0,,H59/H60)</f>
        <v>1.1873061815174695</v>
      </c>
      <c r="P59" s="119">
        <f>IF(I60=0,,I59/I60)</f>
        <v>1.2055208108690965</v>
      </c>
    </row>
    <row r="60" spans="2:16" customFormat="1" ht="15" customHeight="1">
      <c r="B60" s="108"/>
      <c r="C60" s="102"/>
      <c r="D60" s="102" t="s">
        <v>150</v>
      </c>
      <c r="E60" s="102"/>
      <c r="F60" s="41">
        <f>Statements!F26</f>
        <v>8689</v>
      </c>
      <c r="G60" s="41">
        <f>Statements!G26</f>
        <v>1156</v>
      </c>
      <c r="H60" s="41">
        <f>Statements!H26</f>
        <v>4837</v>
      </c>
      <c r="I60" s="41">
        <f>Statements!I26</f>
        <v>4637</v>
      </c>
      <c r="J60" s="41"/>
      <c r="K60" s="41"/>
      <c r="L60" s="41"/>
      <c r="M60" s="104"/>
      <c r="N60" s="104"/>
      <c r="O60" s="104"/>
      <c r="P60" s="104"/>
    </row>
    <row r="61" spans="2:16" customFormat="1" ht="15" customHeight="1">
      <c r="B61" s="108"/>
      <c r="C61" s="102"/>
      <c r="D61" s="102"/>
      <c r="E61" s="102"/>
      <c r="F61" s="41"/>
      <c r="G61" s="41"/>
      <c r="H61" s="41"/>
      <c r="I61" s="41"/>
      <c r="J61" s="41"/>
      <c r="K61" s="103"/>
      <c r="L61" s="103"/>
      <c r="M61" s="100"/>
      <c r="N61" s="100"/>
      <c r="O61" s="100"/>
      <c r="P61" s="100"/>
    </row>
    <row r="62" spans="2:16" customFormat="1" ht="15" customHeight="1">
      <c r="B62" s="40" t="s">
        <v>155</v>
      </c>
      <c r="C62" s="96" t="s">
        <v>137</v>
      </c>
      <c r="D62" s="97" t="s">
        <v>9</v>
      </c>
      <c r="E62" s="96" t="s">
        <v>137</v>
      </c>
      <c r="F62" s="98">
        <f>Statements!F25</f>
        <v>1607</v>
      </c>
      <c r="G62" s="98">
        <f>Statements!G25</f>
        <v>1216</v>
      </c>
      <c r="H62" s="98">
        <f>Statements!H25</f>
        <v>1155</v>
      </c>
      <c r="I62" s="98">
        <f>Statements!I25</f>
        <v>1288</v>
      </c>
      <c r="J62" s="41"/>
      <c r="K62" s="99" t="s">
        <v>137</v>
      </c>
      <c r="L62" s="99"/>
      <c r="M62" s="100">
        <f>IF(F63=0,,F62/F63)</f>
        <v>2.9640149768522788E-2</v>
      </c>
      <c r="N62" s="100">
        <f>IF(G63=0,,G62/G63)</f>
        <v>2.7072155308680457E-2</v>
      </c>
      <c r="O62" s="100">
        <f>IF(H63=0,,H62/H63)</f>
        <v>2.5005953798523457E-2</v>
      </c>
      <c r="P62" s="100">
        <f>IF(I63=0,,I62/I63)</f>
        <v>2.5697811296662078E-2</v>
      </c>
    </row>
    <row r="63" spans="2:16" customFormat="1" ht="15" customHeight="1">
      <c r="B63" s="95"/>
      <c r="C63" s="102"/>
      <c r="D63" s="102" t="s">
        <v>41</v>
      </c>
      <c r="E63" s="102"/>
      <c r="F63" s="41">
        <f>Statements!F146</f>
        <v>54217</v>
      </c>
      <c r="G63" s="41">
        <f>Statements!G146</f>
        <v>44917</v>
      </c>
      <c r="H63" s="41">
        <f>Statements!H146</f>
        <v>46189</v>
      </c>
      <c r="I63" s="41">
        <f>Statements!I146</f>
        <v>50121</v>
      </c>
      <c r="J63" s="41"/>
      <c r="K63" s="41"/>
      <c r="L63" s="41"/>
      <c r="M63" s="104"/>
      <c r="N63" s="104"/>
      <c r="O63" s="104"/>
      <c r="P63" s="104"/>
    </row>
    <row r="64" spans="2:16" customFormat="1" ht="15" customHeight="1">
      <c r="B64" s="108"/>
      <c r="C64" s="102"/>
      <c r="D64" s="102"/>
      <c r="E64" s="102"/>
      <c r="F64" s="41"/>
      <c r="G64" s="41"/>
      <c r="H64" s="41"/>
      <c r="I64" s="41"/>
      <c r="J64" s="41"/>
      <c r="K64" s="103"/>
      <c r="L64" s="103"/>
      <c r="M64" s="100"/>
      <c r="N64" s="100"/>
      <c r="O64" s="100"/>
      <c r="P64" s="100"/>
    </row>
    <row r="65" spans="2:16" customFormat="1" ht="15" customHeight="1">
      <c r="B65" s="25" t="s">
        <v>156</v>
      </c>
      <c r="C65" s="96" t="s">
        <v>137</v>
      </c>
      <c r="D65" s="97" t="s">
        <v>150</v>
      </c>
      <c r="E65" s="96" t="s">
        <v>137</v>
      </c>
      <c r="F65" s="98">
        <f>Statements!F26</f>
        <v>8689</v>
      </c>
      <c r="G65" s="98">
        <f>Statements!G26</f>
        <v>1156</v>
      </c>
      <c r="H65" s="98">
        <f>Statements!H26</f>
        <v>4837</v>
      </c>
      <c r="I65" s="98">
        <f>Statements!I26</f>
        <v>4637</v>
      </c>
      <c r="J65" s="41"/>
      <c r="K65" s="99" t="s">
        <v>137</v>
      </c>
      <c r="L65" s="99"/>
      <c r="M65" s="100">
        <f>IF(F66=0,,F65/F66)</f>
        <v>0.8439199689199689</v>
      </c>
      <c r="N65" s="100">
        <f>IF(G66=0,,G65/G66)</f>
        <v>0.48735244519392917</v>
      </c>
      <c r="O65" s="100">
        <f>IF(H66=0,,H65/H66)</f>
        <v>0.80724299065420557</v>
      </c>
      <c r="P65" s="100">
        <f>IF(I66=0,,I65/I66)</f>
        <v>0.78261603375527422</v>
      </c>
    </row>
    <row r="66" spans="2:16" customFormat="1" ht="15" customHeight="1">
      <c r="B66" s="95"/>
      <c r="C66" s="102"/>
      <c r="D66" s="102" t="s">
        <v>8</v>
      </c>
      <c r="E66" s="102"/>
      <c r="F66" s="41">
        <f>Statements!F22</f>
        <v>10296</v>
      </c>
      <c r="G66" s="41">
        <f>Statements!G22</f>
        <v>2372</v>
      </c>
      <c r="H66" s="41">
        <f>Statements!H22</f>
        <v>5992</v>
      </c>
      <c r="I66" s="41">
        <f>Statements!I22</f>
        <v>5925</v>
      </c>
      <c r="J66" s="41"/>
      <c r="K66" s="41"/>
      <c r="L66" s="41"/>
      <c r="M66" s="106"/>
      <c r="N66" s="106"/>
      <c r="O66" s="106"/>
      <c r="P66" s="106"/>
    </row>
    <row r="67" spans="2:16" customFormat="1" ht="15" customHeight="1"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10"/>
      <c r="N67" s="110"/>
      <c r="O67" s="110"/>
      <c r="P67" s="110"/>
    </row>
    <row r="68" spans="2:16" customFormat="1" ht="15" customHeight="1">
      <c r="M68" s="111"/>
      <c r="N68" s="111"/>
      <c r="O68" s="111"/>
      <c r="P68" s="111"/>
    </row>
    <row r="69" spans="2:16" customFormat="1" ht="15" customHeight="1">
      <c r="B69" s="12" t="s">
        <v>157</v>
      </c>
      <c r="C69" s="13"/>
      <c r="D69" s="14"/>
      <c r="E69" s="1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2:16" customFormat="1" ht="15" customHeight="1">
      <c r="B70" s="17"/>
      <c r="C70" s="6"/>
      <c r="D70" s="18"/>
      <c r="E70" s="18"/>
      <c r="F70" s="19"/>
      <c r="G70" s="19"/>
      <c r="H70" s="19"/>
      <c r="I70" s="56"/>
      <c r="J70" s="19"/>
      <c r="K70" s="16"/>
      <c r="L70" s="16"/>
      <c r="M70" s="92"/>
      <c r="N70" s="93"/>
      <c r="O70" s="92"/>
      <c r="P70" s="92"/>
    </row>
    <row r="71" spans="2:16" customFormat="1" ht="15" customHeight="1" thickBot="1">
      <c r="B71" s="21" t="s">
        <v>135</v>
      </c>
      <c r="C71" s="6"/>
      <c r="D71" s="8"/>
      <c r="E71" s="8"/>
      <c r="F71" s="43">
        <v>1</v>
      </c>
      <c r="G71" s="43">
        <v>2</v>
      </c>
      <c r="H71" s="43">
        <v>3</v>
      </c>
      <c r="I71" s="43">
        <v>4</v>
      </c>
      <c r="J71" s="123"/>
      <c r="K71" s="16"/>
      <c r="L71" s="16"/>
      <c r="M71" s="43">
        <v>1</v>
      </c>
      <c r="N71" s="43">
        <v>2</v>
      </c>
      <c r="O71" s="43">
        <v>3</v>
      </c>
      <c r="P71" s="43">
        <v>4</v>
      </c>
    </row>
    <row r="72" spans="2:16" customFormat="1" ht="15" customHeight="1">
      <c r="B72" s="21"/>
      <c r="C72" s="6"/>
      <c r="D72" s="8"/>
      <c r="E72" s="8"/>
      <c r="F72" s="8"/>
      <c r="G72" s="8"/>
      <c r="H72" s="8"/>
      <c r="I72" s="23"/>
      <c r="J72" s="23"/>
      <c r="K72" s="3"/>
      <c r="L72" s="3"/>
      <c r="M72" s="94"/>
      <c r="N72" s="93"/>
      <c r="O72" s="94"/>
      <c r="P72" s="94"/>
    </row>
    <row r="73" spans="2:16" customFormat="1" ht="15" customHeight="1">
      <c r="B73" s="21"/>
      <c r="C73" s="6"/>
      <c r="D73" s="8"/>
      <c r="E73" s="8"/>
      <c r="F73" s="8"/>
      <c r="G73" s="8"/>
      <c r="H73" s="8"/>
      <c r="I73" s="16"/>
      <c r="J73" s="16"/>
      <c r="K73" s="16"/>
      <c r="L73" s="16"/>
      <c r="M73" s="92"/>
      <c r="N73" s="92"/>
      <c r="O73" s="92"/>
      <c r="P73" s="92"/>
    </row>
    <row r="74" spans="2:16" customFormat="1" ht="15" customHeight="1">
      <c r="B74" s="95" t="s">
        <v>158</v>
      </c>
      <c r="C74" s="96" t="s">
        <v>137</v>
      </c>
      <c r="D74" s="97" t="s">
        <v>3</v>
      </c>
      <c r="E74" s="96" t="s">
        <v>137</v>
      </c>
      <c r="F74" s="112">
        <f>Statements!F8</f>
        <v>61860</v>
      </c>
      <c r="G74" s="112">
        <f>Statements!G8</f>
        <v>60530</v>
      </c>
      <c r="H74" s="112">
        <f>Statements!H8</f>
        <v>57351</v>
      </c>
      <c r="I74" s="112">
        <f>Statements!I8</f>
        <v>73621</v>
      </c>
      <c r="J74" s="41"/>
      <c r="K74" s="99" t="s">
        <v>137</v>
      </c>
      <c r="L74" s="99"/>
      <c r="M74" s="113">
        <f>IF(F75=0,,F74/F75)</f>
        <v>0.39661219072776349</v>
      </c>
      <c r="N74" s="113">
        <f>IF(G75=0,,G74/G75)</f>
        <v>0.4585536582779049</v>
      </c>
      <c r="O74" s="113">
        <f>IF(H75=0,,H74/H75)</f>
        <v>0.45072027537860626</v>
      </c>
      <c r="P74" s="113">
        <f>IF(I75=0,,I74/I75)</f>
        <v>0.54437699184406863</v>
      </c>
    </row>
    <row r="75" spans="2:16" customFormat="1" ht="15" customHeight="1">
      <c r="B75" s="95"/>
      <c r="C75" s="102"/>
      <c r="D75" s="102" t="s">
        <v>27</v>
      </c>
      <c r="E75" s="102"/>
      <c r="F75" s="41">
        <f>Statements!F129</f>
        <v>155971</v>
      </c>
      <c r="G75" s="41">
        <f>Statements!G129</f>
        <v>132002</v>
      </c>
      <c r="H75" s="41">
        <f>Statements!H129</f>
        <v>127243</v>
      </c>
      <c r="I75" s="41">
        <f>Statements!I129</f>
        <v>135239</v>
      </c>
      <c r="J75" s="41"/>
      <c r="K75" s="103"/>
      <c r="L75" s="103"/>
      <c r="M75" s="114"/>
      <c r="N75" s="114"/>
      <c r="O75" s="114"/>
      <c r="P75" s="114"/>
    </row>
    <row r="76" spans="2:16" customFormat="1" ht="15" customHeight="1">
      <c r="B76" s="95"/>
      <c r="C76" s="102"/>
      <c r="D76" s="102"/>
      <c r="E76" s="102"/>
      <c r="F76" s="41"/>
      <c r="G76" s="41"/>
      <c r="H76" s="41"/>
      <c r="I76" s="41"/>
      <c r="J76" s="41"/>
      <c r="K76" s="103"/>
      <c r="L76" s="103"/>
      <c r="M76" s="114"/>
      <c r="N76" s="114"/>
      <c r="O76" s="114"/>
      <c r="P76" s="114"/>
    </row>
    <row r="77" spans="2:16" customFormat="1" ht="15" customHeight="1">
      <c r="B77" s="95" t="s">
        <v>159</v>
      </c>
      <c r="C77" s="96" t="s">
        <v>137</v>
      </c>
      <c r="D77" s="97" t="s">
        <v>3</v>
      </c>
      <c r="E77" s="96" t="s">
        <v>137</v>
      </c>
      <c r="F77" s="112">
        <f>Statements!F8</f>
        <v>61860</v>
      </c>
      <c r="G77" s="112">
        <v>482130</v>
      </c>
      <c r="H77" s="112">
        <v>485873</v>
      </c>
      <c r="I77" s="112">
        <v>500343</v>
      </c>
      <c r="J77" s="41"/>
      <c r="K77" s="99" t="s">
        <v>137</v>
      </c>
      <c r="L77" s="99"/>
      <c r="M77" s="113">
        <f>IF(F78=0,,F77/F78)</f>
        <v>3.0776119402985076</v>
      </c>
      <c r="N77" s="113">
        <f>IF(G78=0,,G77/G78)</f>
        <v>24.004480955937268</v>
      </c>
      <c r="O77" s="113">
        <f>IF(H78=0,,H77/H78)</f>
        <v>25.989462423107781</v>
      </c>
      <c r="P77" s="113">
        <f>IF(I78=0,,I77/I78)</f>
        <v>27.609700916013686</v>
      </c>
    </row>
    <row r="78" spans="2:16" customFormat="1" ht="15" customHeight="1">
      <c r="B78" s="95"/>
      <c r="C78" s="102"/>
      <c r="D78" s="102" t="s">
        <v>160</v>
      </c>
      <c r="E78" s="102"/>
      <c r="F78" s="41">
        <f>Statements!F114</f>
        <v>20100</v>
      </c>
      <c r="G78" s="41">
        <f>Statements!G114</f>
        <v>20085</v>
      </c>
      <c r="H78" s="41">
        <f>Statements!H114</f>
        <v>18695</v>
      </c>
      <c r="I78" s="41">
        <f>Statements!I114</f>
        <v>18122</v>
      </c>
      <c r="J78" s="41"/>
      <c r="K78" s="103"/>
      <c r="L78" s="103"/>
      <c r="M78" s="114"/>
      <c r="N78" s="114"/>
      <c r="O78" s="114"/>
      <c r="P78" s="114"/>
    </row>
    <row r="79" spans="2:16" customFormat="1" ht="15" customHeight="1">
      <c r="B79" s="95"/>
      <c r="C79" s="102"/>
      <c r="D79" s="102"/>
      <c r="E79" s="102"/>
      <c r="F79" s="41"/>
      <c r="G79" s="41"/>
      <c r="H79" s="41"/>
      <c r="I79" s="41"/>
      <c r="J79" s="41"/>
      <c r="K79" s="103"/>
      <c r="L79" s="103"/>
      <c r="M79" s="114"/>
      <c r="N79" s="114"/>
      <c r="O79" s="114"/>
      <c r="P79" s="114"/>
    </row>
    <row r="80" spans="2:16" customFormat="1" ht="15" customHeight="1">
      <c r="B80" s="95" t="s">
        <v>161</v>
      </c>
      <c r="C80" s="96" t="s">
        <v>137</v>
      </c>
      <c r="D80" s="97" t="s">
        <v>3</v>
      </c>
      <c r="E80" s="96" t="s">
        <v>137</v>
      </c>
      <c r="F80" s="112">
        <f>Statements!F8</f>
        <v>61860</v>
      </c>
      <c r="G80" s="112">
        <f>Statements!G8</f>
        <v>60530</v>
      </c>
      <c r="H80" s="112">
        <f>Statements!H8</f>
        <v>57351</v>
      </c>
      <c r="I80" s="112">
        <f>Statements!I8</f>
        <v>73621</v>
      </c>
      <c r="J80" s="41"/>
      <c r="K80" s="99" t="s">
        <v>137</v>
      </c>
      <c r="L80" s="99"/>
      <c r="M80" s="113">
        <f>IF(F81=0,,F80/F81)</f>
        <v>4.5315361511977148</v>
      </c>
      <c r="N80" s="113">
        <f>IF(G81=0,,G80/G81)</f>
        <v>8.7005893344832543</v>
      </c>
      <c r="O80" s="113">
        <f>IF(H81=0,,H80/H81)</f>
        <v>7.1787457754412314</v>
      </c>
      <c r="P80" s="113">
        <f>IF(I81=0,,I80/I81)</f>
        <v>5.6246466498586596</v>
      </c>
    </row>
    <row r="81" spans="2:16" customFormat="1" ht="15" customHeight="1">
      <c r="B81" s="95"/>
      <c r="C81" s="102"/>
      <c r="D81" s="102" t="s">
        <v>24</v>
      </c>
      <c r="E81" s="102"/>
      <c r="F81" s="41">
        <f>Statements!F98+Statements!F99</f>
        <v>13651</v>
      </c>
      <c r="G81" s="41">
        <f>Statements!G98+Statements!G99</f>
        <v>6957</v>
      </c>
      <c r="H81" s="41">
        <f>Statements!H98+Statements!H99</f>
        <v>7989</v>
      </c>
      <c r="I81" s="41">
        <f>Statements!I98+Statements!I99</f>
        <v>13089</v>
      </c>
      <c r="J81" s="41"/>
      <c r="K81" s="103"/>
      <c r="L81" s="103"/>
      <c r="M81" s="114"/>
      <c r="N81" s="114"/>
      <c r="O81" s="114"/>
      <c r="P81" s="114"/>
    </row>
    <row r="82" spans="2:16" customFormat="1" ht="15" customHeight="1">
      <c r="B82" s="95"/>
      <c r="C82" s="102"/>
      <c r="D82" s="102"/>
      <c r="E82" s="102"/>
      <c r="F82" s="41"/>
      <c r="G82" s="41"/>
      <c r="H82" s="41"/>
      <c r="I82" s="41"/>
      <c r="J82" s="41"/>
      <c r="K82" s="103"/>
      <c r="L82" s="103"/>
      <c r="M82" s="114"/>
      <c r="N82" s="114"/>
      <c r="O82" s="114"/>
      <c r="P82" s="114"/>
    </row>
    <row r="83" spans="2:16" customFormat="1" ht="15" customHeight="1">
      <c r="B83" s="95" t="s">
        <v>162</v>
      </c>
      <c r="C83" s="96" t="s">
        <v>137</v>
      </c>
      <c r="D83" s="97" t="s">
        <v>163</v>
      </c>
      <c r="E83" s="96" t="s">
        <v>137</v>
      </c>
      <c r="F83" s="112">
        <f>Statements!F98*365</f>
        <v>4813620</v>
      </c>
      <c r="G83" s="112">
        <f>Statements!G98*365</f>
        <v>2427250</v>
      </c>
      <c r="H83" s="112">
        <f>Statements!H98*365</f>
        <v>2878390</v>
      </c>
      <c r="I83" s="112">
        <f>Statements!I98*365</f>
        <v>4769820</v>
      </c>
      <c r="J83" s="41"/>
      <c r="K83" s="99" t="s">
        <v>137</v>
      </c>
      <c r="L83" s="99"/>
      <c r="M83" s="115">
        <f>IF(F84=0,,F83/F84)</f>
        <v>77.814742967992245</v>
      </c>
      <c r="N83" s="115">
        <f>IF(G84=0,,G83/G84)</f>
        <v>40.099950437799436</v>
      </c>
      <c r="O83" s="115">
        <f>IF(H84=0,,H83/H84)</f>
        <v>50.189011525518296</v>
      </c>
      <c r="P83" s="115">
        <f>IF(I84=0,,I83/I84)</f>
        <v>64.788851007185457</v>
      </c>
    </row>
    <row r="84" spans="2:16" customFormat="1" ht="15" customHeight="1">
      <c r="B84" s="95"/>
      <c r="C84" s="102"/>
      <c r="D84" s="102" t="s">
        <v>3</v>
      </c>
      <c r="E84" s="102"/>
      <c r="F84" s="41">
        <f>Statements!F8</f>
        <v>61860</v>
      </c>
      <c r="G84" s="41">
        <f>Statements!G8</f>
        <v>60530</v>
      </c>
      <c r="H84" s="41">
        <f>Statements!H8</f>
        <v>57351</v>
      </c>
      <c r="I84" s="41">
        <f>Statements!I8</f>
        <v>73621</v>
      </c>
      <c r="J84" s="41"/>
      <c r="K84" s="103"/>
      <c r="L84" s="103"/>
      <c r="M84" s="106"/>
      <c r="N84" s="106"/>
      <c r="O84" s="106"/>
      <c r="P84" s="106"/>
    </row>
    <row r="85" spans="2:16" customFormat="1" ht="15" customHeight="1">
      <c r="B85" s="95"/>
      <c r="C85" s="102"/>
      <c r="D85" s="102"/>
      <c r="E85" s="102"/>
      <c r="F85" s="41"/>
      <c r="G85" s="41"/>
      <c r="H85" s="41"/>
      <c r="I85" s="41"/>
      <c r="J85" s="41"/>
      <c r="K85" s="103"/>
      <c r="L85" s="103"/>
      <c r="M85" s="114"/>
      <c r="N85" s="114"/>
      <c r="O85" s="114"/>
      <c r="P85" s="114"/>
    </row>
    <row r="86" spans="2:16" customFormat="1" ht="15" customHeight="1">
      <c r="B86" s="95" t="s">
        <v>164</v>
      </c>
      <c r="C86" s="96" t="s">
        <v>137</v>
      </c>
      <c r="D86" s="97" t="s">
        <v>3</v>
      </c>
      <c r="E86" s="96" t="s">
        <v>137</v>
      </c>
      <c r="F86" s="112">
        <f>Statements!F8</f>
        <v>61860</v>
      </c>
      <c r="G86" s="112">
        <f>Statements!G8</f>
        <v>60530</v>
      </c>
      <c r="H86" s="112">
        <f>Statements!H8</f>
        <v>57351</v>
      </c>
      <c r="I86" s="112">
        <f>Statements!I8</f>
        <v>73621</v>
      </c>
      <c r="J86" s="41"/>
      <c r="K86" s="99" t="s">
        <v>137</v>
      </c>
      <c r="L86" s="99"/>
      <c r="M86" s="113">
        <f>IF(F87=0,,F86/F87)</f>
        <v>89.007194244604321</v>
      </c>
      <c r="N86" s="113">
        <f>IF(G87=0,,G86/G87)</f>
        <v>60.409181636726544</v>
      </c>
      <c r="O86" s="113">
        <f>IF(H87=0,,H86/H87)</f>
        <v>70.197062423500611</v>
      </c>
      <c r="P86" s="113">
        <f>IF(I87=0,,I86/I87)</f>
        <v>115.03281250000001</v>
      </c>
    </row>
    <row r="87" spans="2:16" customFormat="1" ht="15" customHeight="1">
      <c r="B87" s="95"/>
      <c r="C87" s="102"/>
      <c r="D87" s="102" t="s">
        <v>25</v>
      </c>
      <c r="E87" s="102"/>
      <c r="F87" s="41">
        <f>Statements!F105</f>
        <v>695</v>
      </c>
      <c r="G87" s="41">
        <f>Statements!G105</f>
        <v>1002</v>
      </c>
      <c r="H87" s="41">
        <f>Statements!H105</f>
        <v>817</v>
      </c>
      <c r="I87" s="41">
        <f>Statements!I105</f>
        <v>640</v>
      </c>
      <c r="J87" s="41"/>
      <c r="K87" s="103"/>
      <c r="L87" s="103"/>
      <c r="M87" s="114"/>
      <c r="N87" s="114"/>
      <c r="O87" s="114"/>
      <c r="P87" s="114"/>
    </row>
    <row r="88" spans="2:16" customFormat="1" ht="15" customHeight="1">
      <c r="B88" s="95"/>
      <c r="C88" s="102"/>
      <c r="D88" s="102"/>
      <c r="E88" s="102"/>
      <c r="F88" s="41"/>
      <c r="G88" s="41"/>
      <c r="H88" s="41"/>
      <c r="I88" s="41"/>
      <c r="J88" s="41"/>
      <c r="K88" s="103"/>
      <c r="L88" s="103"/>
      <c r="M88" s="114"/>
      <c r="N88" s="114"/>
      <c r="O88" s="114"/>
      <c r="P88" s="114"/>
    </row>
    <row r="89" spans="2:16" customFormat="1" ht="15" customHeight="1">
      <c r="B89" s="95" t="s">
        <v>165</v>
      </c>
      <c r="C89" s="96" t="s">
        <v>137</v>
      </c>
      <c r="D89" s="97" t="s">
        <v>166</v>
      </c>
      <c r="E89" s="96" t="s">
        <v>137</v>
      </c>
      <c r="F89" s="112">
        <f>Statements!F105*365</f>
        <v>253675</v>
      </c>
      <c r="G89" s="112">
        <f>Statements!G105*365</f>
        <v>365730</v>
      </c>
      <c r="H89" s="112">
        <f>Statements!H105*365</f>
        <v>298205</v>
      </c>
      <c r="I89" s="112">
        <f>Statements!I105*365</f>
        <v>233600</v>
      </c>
      <c r="J89" s="41"/>
      <c r="K89" s="99" t="s">
        <v>137</v>
      </c>
      <c r="L89" s="99"/>
      <c r="M89" s="115">
        <f>IF(F90=0,,F89/F90)</f>
        <v>4.1007921112188814</v>
      </c>
      <c r="N89" s="115">
        <f>IF(G90=0,,G89/G90)</f>
        <v>6.042127870477449</v>
      </c>
      <c r="O89" s="115">
        <f>IF(H90=0,,H89/H90)</f>
        <v>5.1996477829506027</v>
      </c>
      <c r="P89" s="115">
        <f>IF(I90=0,,I89/I90)</f>
        <v>3.1730077016068785</v>
      </c>
    </row>
    <row r="90" spans="2:16" customFormat="1" ht="15" customHeight="1">
      <c r="B90" s="95"/>
      <c r="C90" s="102"/>
      <c r="D90" s="102" t="s">
        <v>3</v>
      </c>
      <c r="E90" s="102"/>
      <c r="F90" s="41">
        <f>Statements!F8</f>
        <v>61860</v>
      </c>
      <c r="G90" s="41">
        <f>Statements!G8</f>
        <v>60530</v>
      </c>
      <c r="H90" s="41">
        <f>Statements!H8</f>
        <v>57351</v>
      </c>
      <c r="I90" s="41">
        <f>Statements!I8</f>
        <v>73621</v>
      </c>
      <c r="J90" s="41"/>
      <c r="K90" s="103"/>
      <c r="L90" s="103"/>
      <c r="M90" s="106"/>
      <c r="N90" s="106"/>
      <c r="O90" s="106"/>
      <c r="P90" s="106"/>
    </row>
    <row r="91" spans="2:16" customFormat="1" ht="15" customHeight="1">
      <c r="B91" s="95"/>
      <c r="C91" s="102"/>
      <c r="D91" s="102"/>
      <c r="E91" s="102"/>
      <c r="F91" s="41"/>
      <c r="G91" s="41"/>
      <c r="H91" s="41"/>
      <c r="I91" s="41"/>
      <c r="J91" s="41"/>
      <c r="K91" s="103"/>
      <c r="L91" s="103"/>
      <c r="M91" s="114"/>
      <c r="N91" s="114"/>
      <c r="O91" s="114"/>
      <c r="P91" s="114"/>
    </row>
    <row r="92" spans="2:16" customFormat="1" ht="15" customHeight="1">
      <c r="B92" s="95" t="s">
        <v>167</v>
      </c>
      <c r="C92" s="96" t="s">
        <v>137</v>
      </c>
      <c r="D92" s="97" t="s">
        <v>4</v>
      </c>
      <c r="E92" s="96" t="s">
        <v>137</v>
      </c>
      <c r="F92" s="98">
        <f>Statements!F12</f>
        <v>27560</v>
      </c>
      <c r="G92" s="98">
        <f>Statements!G12</f>
        <v>27842</v>
      </c>
      <c r="H92" s="98">
        <f>Statements!H12</f>
        <v>25865</v>
      </c>
      <c r="I92" s="98">
        <f>Statements!I12</f>
        <v>38046</v>
      </c>
      <c r="J92" s="41"/>
      <c r="K92" s="99" t="s">
        <v>137</v>
      </c>
      <c r="L92" s="99"/>
      <c r="M92" s="113">
        <f>IF(F93=0,,F92/F93)</f>
        <v>15.209713024282561</v>
      </c>
      <c r="N92" s="113">
        <f>IF(G93=0,,G92/G93)</f>
        <v>16.884172225591268</v>
      </c>
      <c r="O92" s="113">
        <f>IF(H93=0,,H92/H93)</f>
        <v>16.665592783505154</v>
      </c>
      <c r="P92" s="113">
        <f>IF(I93=0,,I92/I93)</f>
        <v>32.770025839793284</v>
      </c>
    </row>
    <row r="93" spans="2:16" customFormat="1" ht="15" customHeight="1">
      <c r="B93" s="95"/>
      <c r="C93" s="102"/>
      <c r="D93" s="102" t="s">
        <v>57</v>
      </c>
      <c r="E93" s="102"/>
      <c r="F93" s="41">
        <f>Statements!F106</f>
        <v>1812</v>
      </c>
      <c r="G93" s="41">
        <f>Statements!G106</f>
        <v>1649</v>
      </c>
      <c r="H93" s="41">
        <f>Statements!H106</f>
        <v>1552</v>
      </c>
      <c r="I93" s="41">
        <f>Statements!I106</f>
        <v>1161</v>
      </c>
      <c r="J93" s="41"/>
      <c r="K93" s="103"/>
      <c r="L93" s="103"/>
      <c r="M93" s="114"/>
      <c r="N93" s="114"/>
      <c r="O93" s="114"/>
      <c r="P93" s="114"/>
    </row>
    <row r="94" spans="2:16" customFormat="1" ht="1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94"/>
      <c r="N94" s="94"/>
      <c r="O94" s="94"/>
      <c r="P94" s="94"/>
    </row>
    <row r="95" spans="2:16" customFormat="1" ht="15" customHeight="1">
      <c r="B95" s="95" t="s">
        <v>168</v>
      </c>
      <c r="C95" s="96" t="s">
        <v>137</v>
      </c>
      <c r="D95" s="97" t="s">
        <v>169</v>
      </c>
      <c r="E95" s="96" t="s">
        <v>137</v>
      </c>
      <c r="F95" s="98">
        <f>Statements!F106*365</f>
        <v>661380</v>
      </c>
      <c r="G95" s="98">
        <f>Statements!G106*365</f>
        <v>601885</v>
      </c>
      <c r="H95" s="98">
        <f>Statements!H106*365</f>
        <v>566480</v>
      </c>
      <c r="I95" s="98">
        <f>Statements!I106*365</f>
        <v>423765</v>
      </c>
      <c r="J95" s="41"/>
      <c r="K95" s="99" t="s">
        <v>137</v>
      </c>
      <c r="L95" s="99"/>
      <c r="M95" s="115">
        <f>IF(F96=0,,F95/F96)</f>
        <v>23.997822931785198</v>
      </c>
      <c r="N95" s="115">
        <f>IF(G96=0,,G95/G96)</f>
        <v>21.617879462682279</v>
      </c>
      <c r="O95" s="115">
        <f>IF(H96=0,,H95/H96)</f>
        <v>21.901411173400348</v>
      </c>
      <c r="P95" s="115">
        <f>IF(I96=0,,I95/I96)</f>
        <v>11.138227408926037</v>
      </c>
    </row>
    <row r="96" spans="2:16" customFormat="1" ht="15" customHeight="1">
      <c r="B96" s="95"/>
      <c r="C96" s="102"/>
      <c r="D96" s="102" t="s">
        <v>4</v>
      </c>
      <c r="E96" s="102"/>
      <c r="F96" s="41">
        <f>Statements!F12</f>
        <v>27560</v>
      </c>
      <c r="G96" s="41">
        <f>Statements!G12</f>
        <v>27842</v>
      </c>
      <c r="H96" s="41">
        <f>Statements!H12</f>
        <v>25865</v>
      </c>
      <c r="I96" s="41">
        <f>Statements!I12</f>
        <v>38046</v>
      </c>
      <c r="J96" s="41"/>
      <c r="K96" s="103"/>
      <c r="L96" s="103"/>
      <c r="M96" s="114"/>
      <c r="N96" s="114"/>
      <c r="O96" s="114"/>
      <c r="P96" s="114"/>
    </row>
    <row r="97" spans="2:16 16384:16384" customFormat="1" ht="15" customHeight="1">
      <c r="B97" s="95"/>
      <c r="C97" s="102"/>
      <c r="D97" s="102"/>
      <c r="E97" s="102"/>
      <c r="F97" s="41"/>
      <c r="G97" s="41"/>
      <c r="H97" s="41"/>
      <c r="I97" s="41"/>
      <c r="J97" s="41"/>
      <c r="K97" s="103"/>
      <c r="L97" s="103"/>
      <c r="M97" s="114"/>
      <c r="N97" s="114"/>
      <c r="O97" s="114"/>
      <c r="P97" s="114"/>
    </row>
    <row r="98" spans="2:16 16384:16384" customFormat="1" ht="15" customHeight="1">
      <c r="B98" s="95" t="s">
        <v>170</v>
      </c>
      <c r="C98" s="96" t="s">
        <v>137</v>
      </c>
      <c r="D98" s="97" t="s">
        <v>4</v>
      </c>
      <c r="E98" s="96" t="s">
        <v>137</v>
      </c>
      <c r="F98" s="41">
        <f>Statements!F12</f>
        <v>27560</v>
      </c>
      <c r="G98" s="41">
        <f>Statements!G12</f>
        <v>27842</v>
      </c>
      <c r="H98" s="41">
        <f>Statements!H12</f>
        <v>25865</v>
      </c>
      <c r="I98" s="41">
        <f>Statements!I12</f>
        <v>38046</v>
      </c>
      <c r="J98" s="41"/>
      <c r="K98" s="99" t="s">
        <v>137</v>
      </c>
      <c r="L98" s="99"/>
      <c r="M98" s="113">
        <f>IF(F99=0,,F98/F99)</f>
        <v>6.8336226134391271</v>
      </c>
      <c r="N98" s="113">
        <f>IF(G99=0,,G98/G99)</f>
        <v>7.0396965865992414</v>
      </c>
      <c r="O98" s="113">
        <f>IF(H99=0,,H98/H99)</f>
        <v>6.384843248580597</v>
      </c>
      <c r="P98" s="113">
        <f>IF(I99=0,,I98/I99)</f>
        <v>9.2076476282671837</v>
      </c>
    </row>
    <row r="99" spans="2:16 16384:16384" customFormat="1" ht="15" customHeight="1">
      <c r="B99" s="95"/>
      <c r="C99" s="102"/>
      <c r="D99" s="102" t="s">
        <v>29</v>
      </c>
      <c r="E99" s="102"/>
      <c r="F99" s="41">
        <f>Statements!F135</f>
        <v>4033</v>
      </c>
      <c r="G99" s="41">
        <f>Statements!G135</f>
        <v>3955</v>
      </c>
      <c r="H99" s="41">
        <f>Statements!H135</f>
        <v>4051</v>
      </c>
      <c r="I99" s="41">
        <f>Statements!I135</f>
        <v>4132</v>
      </c>
      <c r="J99" s="41"/>
      <c r="K99" s="103"/>
      <c r="L99" s="103"/>
      <c r="M99" s="114"/>
      <c r="N99" s="114"/>
      <c r="O99" s="114"/>
      <c r="P99" s="114"/>
    </row>
    <row r="100" spans="2:16 16384:16384" customFormat="1" ht="15" customHeight="1">
      <c r="B100" s="95"/>
      <c r="C100" s="102"/>
      <c r="D100" s="102"/>
      <c r="E100" s="102"/>
      <c r="F100" s="41"/>
      <c r="G100" s="41"/>
      <c r="H100" s="41"/>
      <c r="I100" s="41"/>
      <c r="J100" s="41"/>
      <c r="K100" s="103"/>
      <c r="L100" s="103"/>
      <c r="M100" s="106"/>
      <c r="N100" s="106"/>
      <c r="O100" s="106"/>
      <c r="P100" s="106"/>
    </row>
    <row r="101" spans="2:16 16384:16384" customFormat="1" ht="15" customHeight="1">
      <c r="B101" s="95" t="s">
        <v>171</v>
      </c>
      <c r="C101" s="96" t="s">
        <v>137</v>
      </c>
      <c r="D101" s="97" t="s">
        <v>172</v>
      </c>
      <c r="E101" s="96" t="s">
        <v>137</v>
      </c>
      <c r="F101" s="41">
        <f>Statements!F135*365</f>
        <v>1472045</v>
      </c>
      <c r="G101" s="41">
        <f>Statements!G135*365</f>
        <v>1443575</v>
      </c>
      <c r="H101" s="41">
        <f>Statements!H135*365</f>
        <v>1478615</v>
      </c>
      <c r="I101" s="41">
        <f>Statements!I135*365</f>
        <v>1508180</v>
      </c>
      <c r="J101" s="41"/>
      <c r="K101" s="99" t="s">
        <v>137</v>
      </c>
      <c r="L101" s="99"/>
      <c r="M101" s="115">
        <f>IF(F102=0,,F101/F102)</f>
        <v>53.412373004354137</v>
      </c>
      <c r="N101" s="115">
        <f>IF(G102=0,,G101/G102)</f>
        <v>51.848825515408379</v>
      </c>
      <c r="O101" s="115">
        <f>IF(H102=0,,H101/H102)</f>
        <v>57.166634448095884</v>
      </c>
      <c r="P101" s="115">
        <f>IF(I102=0,,I101/I102)</f>
        <v>39.640960942017557</v>
      </c>
    </row>
    <row r="102" spans="2:16 16384:16384" customFormat="1" ht="15" customHeight="1">
      <c r="B102" s="95"/>
      <c r="C102" s="102"/>
      <c r="D102" s="102" t="s">
        <v>4</v>
      </c>
      <c r="E102" s="102"/>
      <c r="F102" s="41">
        <f>Statements!F12</f>
        <v>27560</v>
      </c>
      <c r="G102" s="41">
        <f>Statements!G12</f>
        <v>27842</v>
      </c>
      <c r="H102" s="41">
        <f>Statements!H12</f>
        <v>25865</v>
      </c>
      <c r="I102" s="41">
        <f>Statements!I12</f>
        <v>38046</v>
      </c>
      <c r="J102" s="41"/>
      <c r="K102" s="103"/>
      <c r="L102" s="103"/>
      <c r="M102" s="114"/>
      <c r="N102" s="114"/>
      <c r="O102" s="114"/>
      <c r="P102" s="114"/>
    </row>
    <row r="103" spans="2:16 16384:16384" customFormat="1" ht="15" customHeight="1">
      <c r="M103" s="111"/>
      <c r="N103" s="111"/>
      <c r="O103" s="111"/>
      <c r="P103" s="111"/>
    </row>
    <row r="104" spans="2:16 16384:16384" ht="15" customHeight="1">
      <c r="B104" s="116" t="s">
        <v>173</v>
      </c>
      <c r="C104" s="96" t="s">
        <v>137</v>
      </c>
      <c r="D104" s="117" t="s">
        <v>174</v>
      </c>
      <c r="E104" s="116" t="s">
        <v>137</v>
      </c>
      <c r="M104" s="115">
        <f>+M89+M95-M101</f>
        <v>-25.313757961350056</v>
      </c>
      <c r="N104" s="115">
        <f>+N89+N95-N101</f>
        <v>-24.188818182248653</v>
      </c>
      <c r="O104" s="115">
        <f>+O89+O95-O101</f>
        <v>-30.065575491744934</v>
      </c>
      <c r="P104" s="115">
        <f>+P89+P95-P101</f>
        <v>-25.329725831484641</v>
      </c>
      <c r="XFD104" s="115"/>
    </row>
    <row r="105" spans="2:16 16384:16384" customFormat="1" ht="15" customHeight="1"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10"/>
      <c r="N105" s="110"/>
      <c r="O105" s="110"/>
      <c r="P105" s="110"/>
    </row>
    <row r="106" spans="2:16 16384:16384" customFormat="1" ht="15" customHeight="1">
      <c r="M106" s="111"/>
      <c r="N106" s="111"/>
      <c r="O106" s="111"/>
      <c r="P106" s="111"/>
    </row>
    <row r="107" spans="2:16 16384:16384" customFormat="1" ht="15" customHeight="1">
      <c r="B107" s="12" t="s">
        <v>175</v>
      </c>
      <c r="C107" s="13"/>
      <c r="D107" s="14"/>
      <c r="E107" s="14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2:16 16384:16384" customFormat="1" ht="15" customHeight="1">
      <c r="B108" s="17"/>
      <c r="C108" s="6"/>
      <c r="D108" s="18"/>
      <c r="E108" s="18"/>
      <c r="F108" s="19"/>
      <c r="G108" s="19"/>
      <c r="H108" s="19"/>
      <c r="I108" s="56"/>
      <c r="J108" s="19"/>
      <c r="K108" s="16"/>
      <c r="L108" s="16"/>
      <c r="M108" s="92"/>
      <c r="N108" s="93"/>
      <c r="O108" s="92"/>
      <c r="P108" s="92"/>
    </row>
    <row r="109" spans="2:16 16384:16384" customFormat="1" ht="21" thickBot="1">
      <c r="B109" s="21" t="s">
        <v>135</v>
      </c>
      <c r="C109" s="6"/>
      <c r="D109" s="8"/>
      <c r="E109" s="8"/>
      <c r="F109" s="43">
        <v>1</v>
      </c>
      <c r="G109" s="43">
        <v>2</v>
      </c>
      <c r="H109" s="43">
        <v>3</v>
      </c>
      <c r="I109" s="43">
        <v>4</v>
      </c>
      <c r="J109" s="123"/>
      <c r="K109" s="16"/>
      <c r="L109" s="16"/>
      <c r="M109" s="43">
        <v>1</v>
      </c>
      <c r="N109" s="43">
        <v>2</v>
      </c>
      <c r="O109" s="43">
        <v>3</v>
      </c>
      <c r="P109" s="43">
        <v>4</v>
      </c>
    </row>
    <row r="110" spans="2:16 16384:16384" customFormat="1" ht="15.75">
      <c r="B110" s="21"/>
      <c r="C110" s="6"/>
      <c r="D110" s="8"/>
      <c r="E110" s="8"/>
      <c r="F110" s="8"/>
      <c r="G110" s="8"/>
      <c r="H110" s="8"/>
      <c r="I110" s="23"/>
      <c r="J110" s="23"/>
      <c r="K110" s="3"/>
      <c r="L110" s="3"/>
      <c r="M110" s="94"/>
      <c r="N110" s="93"/>
      <c r="O110" s="94"/>
      <c r="P110" s="94"/>
    </row>
    <row r="111" spans="2:16 16384:16384" customFormat="1" ht="20.65">
      <c r="B111" s="21"/>
      <c r="C111" s="6"/>
      <c r="D111" s="8"/>
      <c r="E111" s="8"/>
      <c r="F111" s="8"/>
      <c r="G111" s="8"/>
      <c r="H111" s="8"/>
      <c r="I111" s="16"/>
      <c r="J111" s="16"/>
      <c r="K111" s="16"/>
      <c r="L111" s="16"/>
      <c r="M111" s="92"/>
      <c r="N111" s="92"/>
      <c r="O111" s="92"/>
      <c r="P111" s="92"/>
    </row>
    <row r="112" spans="2:16 16384:16384" customFormat="1" ht="15">
      <c r="B112" s="95" t="s">
        <v>176</v>
      </c>
      <c r="C112" s="96" t="s">
        <v>137</v>
      </c>
      <c r="D112" s="97" t="s">
        <v>27</v>
      </c>
      <c r="E112" s="96" t="s">
        <v>137</v>
      </c>
      <c r="F112" s="98">
        <v>155971</v>
      </c>
      <c r="G112" s="98">
        <v>132002</v>
      </c>
      <c r="H112" s="98">
        <v>127243</v>
      </c>
      <c r="I112" s="98">
        <v>135239</v>
      </c>
      <c r="J112" s="41"/>
      <c r="K112" s="99" t="s">
        <v>137</v>
      </c>
      <c r="L112" s="99"/>
      <c r="M112" s="113">
        <f>F112/F113</f>
        <v>7.5257418576598312</v>
      </c>
      <c r="N112" s="113">
        <f t="shared" ref="N112:P112" si="0">G112/G113</f>
        <v>6.9489366182354182</v>
      </c>
      <c r="O112" s="113">
        <f t="shared" si="0"/>
        <v>5.7782571182053495</v>
      </c>
      <c r="P112" s="113">
        <f t="shared" si="0"/>
        <v>5.9805863883606776</v>
      </c>
    </row>
    <row r="113" spans="2:16" customFormat="1" ht="15">
      <c r="B113" s="95"/>
      <c r="C113" s="102"/>
      <c r="D113" s="102" t="s">
        <v>43</v>
      </c>
      <c r="E113" s="102"/>
      <c r="F113" s="41">
        <v>20725</v>
      </c>
      <c r="G113" s="41">
        <v>18996</v>
      </c>
      <c r="H113" s="41">
        <v>22021</v>
      </c>
      <c r="I113" s="41">
        <v>22613</v>
      </c>
      <c r="J113" s="41"/>
      <c r="K113" s="103"/>
      <c r="L113" s="103"/>
      <c r="M113" s="114"/>
      <c r="N113" s="114"/>
      <c r="O113" s="114"/>
      <c r="P113" s="114"/>
    </row>
    <row r="114" spans="2:16" customFormat="1" ht="15">
      <c r="B114" s="95"/>
      <c r="C114" s="102"/>
      <c r="D114" s="102"/>
      <c r="E114" s="102"/>
      <c r="F114" s="41"/>
      <c r="G114" s="41"/>
      <c r="H114" s="41"/>
      <c r="I114" s="41"/>
      <c r="J114" s="41"/>
      <c r="K114" s="103"/>
      <c r="L114" s="103"/>
      <c r="M114" s="114"/>
      <c r="N114" s="114"/>
      <c r="O114" s="114"/>
      <c r="P114" s="114"/>
    </row>
    <row r="115" spans="2:16" customFormat="1" ht="15">
      <c r="B115" s="95" t="s">
        <v>177</v>
      </c>
      <c r="C115" s="96" t="s">
        <v>137</v>
      </c>
      <c r="D115" s="97" t="s">
        <v>30</v>
      </c>
      <c r="E115" s="96" t="s">
        <v>137</v>
      </c>
      <c r="F115" s="98">
        <v>135246</v>
      </c>
      <c r="G115" s="98">
        <v>113006</v>
      </c>
      <c r="H115" s="98">
        <v>105222</v>
      </c>
      <c r="I115" s="98">
        <v>112626</v>
      </c>
      <c r="J115" s="41"/>
      <c r="K115" s="99" t="s">
        <v>137</v>
      </c>
      <c r="L115" s="99"/>
      <c r="M115" s="113">
        <f>F115/F116</f>
        <v>6.5257418576598312</v>
      </c>
      <c r="N115" s="113">
        <f t="shared" ref="N115:P115" si="1">G115/G116</f>
        <v>5.9489366182354182</v>
      </c>
      <c r="O115" s="113">
        <f t="shared" si="1"/>
        <v>4.7782571182053495</v>
      </c>
      <c r="P115" s="113">
        <f t="shared" si="1"/>
        <v>4.9805863883606776</v>
      </c>
    </row>
    <row r="116" spans="2:16" customFormat="1" ht="15">
      <c r="B116" s="95"/>
      <c r="C116" s="102"/>
      <c r="D116" s="102" t="s">
        <v>43</v>
      </c>
      <c r="E116" s="102"/>
      <c r="F116" s="41">
        <v>20725</v>
      </c>
      <c r="G116" s="41">
        <v>18996</v>
      </c>
      <c r="H116" s="41">
        <v>22021</v>
      </c>
      <c r="I116" s="41">
        <v>22613</v>
      </c>
      <c r="J116" s="41"/>
      <c r="K116" s="103"/>
      <c r="L116" s="103"/>
      <c r="M116" s="114"/>
      <c r="N116" s="114"/>
      <c r="O116" s="114"/>
      <c r="P116" s="114"/>
    </row>
    <row r="117" spans="2:16" customFormat="1">
      <c r="M117" s="111"/>
      <c r="N117" s="111"/>
      <c r="O117" s="111"/>
      <c r="P117" s="111"/>
    </row>
    <row r="118" spans="2:16" customFormat="1" ht="15">
      <c r="B118" s="95" t="s">
        <v>178</v>
      </c>
      <c r="C118" s="96" t="s">
        <v>137</v>
      </c>
      <c r="D118" s="97" t="s">
        <v>179</v>
      </c>
      <c r="E118" s="96" t="s">
        <v>137</v>
      </c>
      <c r="F118" s="98">
        <v>95376</v>
      </c>
      <c r="G118" s="98">
        <v>79387</v>
      </c>
      <c r="H118" s="98">
        <v>73717</v>
      </c>
      <c r="I118" s="98">
        <v>78505</v>
      </c>
      <c r="J118" s="41"/>
      <c r="K118" s="99" t="s">
        <v>137</v>
      </c>
      <c r="L118" s="99"/>
      <c r="M118" s="113">
        <f>F118/F119</f>
        <v>4.6019782870928827</v>
      </c>
      <c r="N118" s="113">
        <f t="shared" ref="N118:P118" si="2">G118/G119</f>
        <v>4.179142977468941</v>
      </c>
      <c r="O118" s="113">
        <f t="shared" si="2"/>
        <v>3.3475773125652788</v>
      </c>
      <c r="P118" s="113">
        <f t="shared" si="2"/>
        <v>3.4716755848405785</v>
      </c>
    </row>
    <row r="119" spans="2:16" customFormat="1" ht="15">
      <c r="B119" s="95"/>
      <c r="C119" s="102"/>
      <c r="D119" s="102" t="s">
        <v>43</v>
      </c>
      <c r="E119" s="102"/>
      <c r="F119" s="41">
        <v>20725</v>
      </c>
      <c r="G119" s="41">
        <v>18996</v>
      </c>
      <c r="H119" s="41">
        <v>22021</v>
      </c>
      <c r="I119" s="41">
        <v>22613</v>
      </c>
      <c r="J119" s="41"/>
      <c r="K119" s="103"/>
      <c r="L119" s="103"/>
      <c r="M119" s="114"/>
      <c r="N119" s="114"/>
      <c r="O119" s="114"/>
      <c r="P119" s="114"/>
    </row>
    <row r="120" spans="2:16" customFormat="1">
      <c r="M120" s="111"/>
      <c r="N120" s="111"/>
      <c r="O120" s="111"/>
      <c r="P120" s="111"/>
    </row>
    <row r="121" spans="2:16" customFormat="1" ht="15">
      <c r="B121" s="95" t="s">
        <v>180</v>
      </c>
      <c r="C121" s="96" t="s">
        <v>137</v>
      </c>
      <c r="D121" s="97" t="s">
        <v>179</v>
      </c>
      <c r="E121" s="96" t="s">
        <v>137</v>
      </c>
      <c r="F121" s="98">
        <v>95376</v>
      </c>
      <c r="G121" s="98">
        <v>79387</v>
      </c>
      <c r="H121" s="98">
        <v>73717</v>
      </c>
      <c r="I121" s="98">
        <v>78505</v>
      </c>
      <c r="J121" s="41"/>
      <c r="K121" s="99" t="s">
        <v>137</v>
      </c>
      <c r="L121" s="99"/>
      <c r="M121" s="113">
        <f t="shared" ref="M121:P121" si="3">F121/F122</f>
        <v>5.6133247013124592</v>
      </c>
      <c r="N121" s="113">
        <f t="shared" si="3"/>
        <v>9.0325406758448068</v>
      </c>
      <c r="O121" s="113">
        <f t="shared" si="3"/>
        <v>6.8294422827496755</v>
      </c>
      <c r="P121" s="113">
        <f t="shared" si="3"/>
        <v>7.6063365952911539</v>
      </c>
    </row>
    <row r="122" spans="2:16" customFormat="1" ht="15">
      <c r="B122" s="95"/>
      <c r="C122" s="102"/>
      <c r="D122" s="102" t="s">
        <v>7</v>
      </c>
      <c r="E122" s="102"/>
      <c r="F122" s="41">
        <v>16991</v>
      </c>
      <c r="G122" s="41">
        <v>8789</v>
      </c>
      <c r="H122" s="41">
        <v>10794</v>
      </c>
      <c r="I122" s="41">
        <v>10321</v>
      </c>
      <c r="J122" s="41"/>
      <c r="K122" s="103"/>
      <c r="L122" s="103"/>
      <c r="M122" s="114"/>
      <c r="N122" s="114"/>
      <c r="O122" s="114"/>
      <c r="P122" s="114"/>
    </row>
    <row r="123" spans="2:16" customFormat="1" ht="15">
      <c r="B123" s="95"/>
      <c r="C123" s="102"/>
      <c r="D123" s="102"/>
      <c r="E123" s="102"/>
      <c r="F123" s="41"/>
      <c r="G123" s="41"/>
      <c r="H123" s="41"/>
      <c r="I123" s="41"/>
      <c r="J123" s="41"/>
      <c r="K123" s="103"/>
      <c r="L123" s="103"/>
      <c r="M123" s="114"/>
      <c r="N123" s="114"/>
      <c r="O123" s="114"/>
      <c r="P123" s="114"/>
    </row>
    <row r="124" spans="2:16" customFormat="1" ht="15">
      <c r="B124" s="95" t="s">
        <v>181</v>
      </c>
      <c r="C124" s="96" t="s">
        <v>137</v>
      </c>
      <c r="D124" s="97" t="s">
        <v>182</v>
      </c>
      <c r="E124" s="96" t="s">
        <v>137</v>
      </c>
      <c r="F124" s="98">
        <f>Statements!F197</f>
        <v>47682</v>
      </c>
      <c r="G124" s="98">
        <f>Statements!G197</f>
        <v>44747</v>
      </c>
      <c r="H124" s="98">
        <f>Statements!H197</f>
        <v>42960</v>
      </c>
      <c r="I124" s="98">
        <f>Statements!I197</f>
        <v>43458</v>
      </c>
      <c r="J124" s="41"/>
      <c r="K124" s="99" t="s">
        <v>137</v>
      </c>
      <c r="L124" s="99"/>
      <c r="M124" s="113">
        <f>IF(F125=0,,F124/F125)</f>
        <v>2.8063092225295745</v>
      </c>
      <c r="N124" s="113">
        <f>IF(G125=0,,G124/G125)</f>
        <v>5.091250426669701</v>
      </c>
      <c r="O124" s="113">
        <f>IF(H125=0,,H124/H125)</f>
        <v>3.9799888827126182</v>
      </c>
      <c r="P124" s="113">
        <f>IF(I125=0,,I124/I125)</f>
        <v>4.2106385040209284</v>
      </c>
    </row>
    <row r="125" spans="2:16" customFormat="1" ht="15">
      <c r="B125" s="95"/>
      <c r="C125" s="102"/>
      <c r="D125" s="102" t="s">
        <v>7</v>
      </c>
      <c r="E125" s="102"/>
      <c r="F125" s="41">
        <v>16991</v>
      </c>
      <c r="G125" s="41">
        <v>8789</v>
      </c>
      <c r="H125" s="41">
        <v>10794</v>
      </c>
      <c r="I125" s="41">
        <v>10321</v>
      </c>
      <c r="J125" s="41"/>
      <c r="K125" s="103"/>
      <c r="L125" s="103"/>
      <c r="M125" s="114"/>
      <c r="N125" s="114"/>
      <c r="O125" s="114"/>
      <c r="P125" s="114"/>
    </row>
    <row r="126" spans="2:16" customFormat="1"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10"/>
      <c r="N126" s="110"/>
      <c r="O126" s="110"/>
      <c r="P126" s="110"/>
    </row>
    <row r="127" spans="2:16" customFormat="1" ht="15" customHeight="1">
      <c r="M127" s="111"/>
      <c r="N127" s="111"/>
      <c r="O127" s="111"/>
      <c r="P127" s="111"/>
    </row>
    <row r="128" spans="2:16" customFormat="1" ht="15" customHeight="1">
      <c r="B128" s="12" t="s">
        <v>183</v>
      </c>
      <c r="C128" s="13"/>
      <c r="D128" s="14"/>
      <c r="E128" s="14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2:16" customFormat="1" ht="15" customHeight="1">
      <c r="B129" s="17"/>
      <c r="C129" s="6"/>
      <c r="D129" s="18"/>
      <c r="E129" s="18"/>
      <c r="F129" s="19"/>
      <c r="G129" s="19"/>
      <c r="H129" s="19"/>
      <c r="I129" s="56"/>
      <c r="J129" s="19"/>
      <c r="K129" s="16"/>
      <c r="L129" s="16"/>
      <c r="M129" s="92"/>
      <c r="N129" s="93"/>
      <c r="O129" s="92"/>
      <c r="P129" s="92"/>
    </row>
    <row r="130" spans="2:16" customFormat="1" ht="15" customHeight="1" thickBot="1">
      <c r="B130" s="21" t="s">
        <v>135</v>
      </c>
      <c r="C130" s="6"/>
      <c r="D130" s="8"/>
      <c r="E130" s="8"/>
      <c r="F130" s="43">
        <v>1</v>
      </c>
      <c r="G130" s="43">
        <v>2</v>
      </c>
      <c r="H130" s="43">
        <v>3</v>
      </c>
      <c r="I130" s="43">
        <v>4</v>
      </c>
      <c r="J130" s="123"/>
      <c r="K130" s="16"/>
      <c r="L130" s="16"/>
      <c r="M130" s="43">
        <v>1</v>
      </c>
      <c r="N130" s="43">
        <v>2</v>
      </c>
      <c r="O130" s="43">
        <v>3</v>
      </c>
      <c r="P130" s="43">
        <v>4</v>
      </c>
    </row>
    <row r="131" spans="2:16" customFormat="1" ht="15" customHeight="1">
      <c r="B131" s="21"/>
      <c r="C131" s="6"/>
      <c r="D131" s="8"/>
      <c r="E131" s="8"/>
      <c r="F131" s="8"/>
      <c r="G131" s="8"/>
      <c r="H131" s="8"/>
      <c r="I131" s="23"/>
      <c r="J131" s="23"/>
      <c r="K131" s="3"/>
      <c r="L131" s="3"/>
      <c r="M131" s="94"/>
      <c r="N131" s="93"/>
      <c r="O131" s="94"/>
      <c r="P131" s="94"/>
    </row>
    <row r="132" spans="2:16" customFormat="1" ht="15" customHeight="1">
      <c r="B132" s="21"/>
      <c r="C132" s="6"/>
      <c r="D132" s="8"/>
      <c r="E132" s="8"/>
      <c r="F132" s="8"/>
      <c r="G132" s="8"/>
      <c r="H132" s="8"/>
      <c r="I132" s="16"/>
      <c r="J132" s="16"/>
      <c r="K132" s="16"/>
      <c r="L132" s="16"/>
      <c r="M132" s="92"/>
      <c r="N132" s="92"/>
      <c r="O132" s="92"/>
      <c r="P132" s="92"/>
    </row>
    <row r="133" spans="2:16" customFormat="1" ht="15" customHeight="1">
      <c r="B133" s="95" t="s">
        <v>184</v>
      </c>
      <c r="C133" s="96" t="s">
        <v>137</v>
      </c>
      <c r="D133" s="97" t="s">
        <v>46</v>
      </c>
      <c r="E133" s="96" t="s">
        <v>137</v>
      </c>
      <c r="F133" s="98">
        <f>[2]Statements!F111</f>
        <v>39165</v>
      </c>
      <c r="G133" s="98">
        <f>[2]Statements!G111</f>
        <v>29539</v>
      </c>
      <c r="H133" s="98">
        <f>[2]Statements!H111</f>
        <v>29119</v>
      </c>
      <c r="I133" s="98">
        <f>[2]Statements!I111</f>
        <v>32908</v>
      </c>
      <c r="J133" s="41"/>
      <c r="K133" s="99" t="s">
        <v>137</v>
      </c>
      <c r="L133" s="99"/>
      <c r="M133" s="113">
        <f t="shared" ref="M133:P133" si="4">F133/F134</f>
        <v>0.98231753197893157</v>
      </c>
      <c r="N133" s="113">
        <f t="shared" si="4"/>
        <v>0.87864005473095574</v>
      </c>
      <c r="O133" s="113">
        <f t="shared" si="4"/>
        <v>0.92426598952547212</v>
      </c>
      <c r="P133" s="113">
        <f t="shared" si="4"/>
        <v>0.9644500454265702</v>
      </c>
    </row>
    <row r="134" spans="2:16" customFormat="1" ht="15" customHeight="1">
      <c r="B134" s="95"/>
      <c r="C134" s="102"/>
      <c r="D134" s="102" t="s">
        <v>185</v>
      </c>
      <c r="E134" s="102"/>
      <c r="F134" s="41">
        <f>[2]Statements!F143</f>
        <v>39870</v>
      </c>
      <c r="G134" s="41">
        <f>[2]Statements!G143</f>
        <v>33619</v>
      </c>
      <c r="H134" s="41">
        <f>[2]Statements!H143</f>
        <v>31505</v>
      </c>
      <c r="I134" s="41">
        <f>[2]Statements!I143</f>
        <v>34121</v>
      </c>
      <c r="J134" s="41"/>
      <c r="K134" s="103"/>
      <c r="L134" s="103"/>
      <c r="M134" s="114"/>
      <c r="N134" s="114"/>
      <c r="O134" s="114"/>
      <c r="P134" s="114"/>
    </row>
    <row r="135" spans="2:16" customFormat="1" ht="15" customHeight="1">
      <c r="B135" s="95"/>
      <c r="C135" s="102"/>
      <c r="D135" s="102"/>
      <c r="E135" s="102"/>
      <c r="F135" s="41"/>
      <c r="G135" s="41"/>
      <c r="H135" s="41"/>
      <c r="I135" s="41"/>
      <c r="J135" s="41"/>
      <c r="K135" s="103"/>
      <c r="L135" s="103"/>
      <c r="M135" s="114"/>
      <c r="N135" s="114"/>
      <c r="O135" s="114"/>
      <c r="P135" s="114"/>
    </row>
    <row r="136" spans="2:16" customFormat="1" ht="15" customHeight="1">
      <c r="B136" s="95" t="s">
        <v>186</v>
      </c>
      <c r="C136" s="96" t="s">
        <v>137</v>
      </c>
      <c r="D136" s="97" t="s">
        <v>212</v>
      </c>
      <c r="E136" s="96" t="s">
        <v>137</v>
      </c>
      <c r="F136" s="98">
        <f>Statements!F111-Statements!F106-Statements!F108-Statements!F104-Statements!F103-Statements!F109</f>
        <v>21754</v>
      </c>
      <c r="G136" s="98">
        <f>Statements!G111-Statements!G106-Statements!G108-Statements!G104-Statements!G103-Statements!G109</f>
        <v>16410</v>
      </c>
      <c r="H136" s="98">
        <f>Statements!H111-Statements!H106-Statements!H108-Statements!H104-Statements!H103-Statements!H109</f>
        <v>17166</v>
      </c>
      <c r="I136" s="98">
        <f>Statements!I111-Statements!I106-Statements!I108-Statements!I104-Statements!I103-Statements!I109</f>
        <v>22314</v>
      </c>
      <c r="J136" s="41"/>
      <c r="K136" s="99" t="s">
        <v>137</v>
      </c>
      <c r="L136" s="99"/>
      <c r="M136" s="113">
        <v>0.24379519548964335</v>
      </c>
      <c r="N136" s="113">
        <v>0.22174592612080038</v>
      </c>
      <c r="O136" s="113">
        <v>0.1897860387281855</v>
      </c>
      <c r="P136" s="113">
        <v>0.15753747405152763</v>
      </c>
    </row>
    <row r="137" spans="2:16" customFormat="1" ht="15" customHeight="1">
      <c r="B137" s="95"/>
      <c r="C137" s="102"/>
      <c r="D137" s="102" t="s">
        <v>185</v>
      </c>
      <c r="E137" s="102"/>
      <c r="F137" s="41">
        <v>39870</v>
      </c>
      <c r="G137" s="41">
        <v>33619</v>
      </c>
      <c r="H137" s="41">
        <v>31505</v>
      </c>
      <c r="I137" s="41">
        <v>34121</v>
      </c>
      <c r="J137" s="41"/>
      <c r="K137" s="103"/>
      <c r="L137" s="103"/>
      <c r="M137" s="114"/>
      <c r="N137" s="114"/>
      <c r="O137" s="114"/>
      <c r="P137" s="114"/>
    </row>
    <row r="138" spans="2:16" customFormat="1" ht="15" customHeight="1">
      <c r="M138" s="111"/>
      <c r="N138" s="111"/>
      <c r="O138" s="111"/>
      <c r="P138" s="111"/>
    </row>
    <row r="139" spans="2:16" customFormat="1" ht="15" customHeight="1">
      <c r="B139" s="95" t="s">
        <v>187</v>
      </c>
      <c r="C139" s="96" t="s">
        <v>137</v>
      </c>
      <c r="D139" s="97" t="s">
        <v>7</v>
      </c>
      <c r="E139" s="96" t="s">
        <v>137</v>
      </c>
      <c r="F139" s="98">
        <f>F125</f>
        <v>16991</v>
      </c>
      <c r="G139" s="98">
        <f t="shared" ref="G139:I139" si="5">G125</f>
        <v>8789</v>
      </c>
      <c r="H139" s="98">
        <f t="shared" si="5"/>
        <v>10794</v>
      </c>
      <c r="I139" s="98">
        <f t="shared" si="5"/>
        <v>10321</v>
      </c>
      <c r="J139" s="41"/>
      <c r="K139" s="99" t="s">
        <v>137</v>
      </c>
      <c r="L139" s="99"/>
      <c r="M139" s="113">
        <f t="shared" ref="M139:P139" si="6">F139/F140</f>
        <v>10.573117610454263</v>
      </c>
      <c r="N139" s="113">
        <f t="shared" si="6"/>
        <v>7.2277960526315788</v>
      </c>
      <c r="O139" s="113">
        <f t="shared" si="6"/>
        <v>9.3454545454545457</v>
      </c>
      <c r="P139" s="113">
        <f t="shared" si="6"/>
        <v>8.0131987577639752</v>
      </c>
    </row>
    <row r="140" spans="2:16" customFormat="1" ht="15" customHeight="1">
      <c r="B140" s="95"/>
      <c r="C140" s="102"/>
      <c r="D140" s="102" t="s">
        <v>9</v>
      </c>
      <c r="E140" s="102"/>
      <c r="F140" s="41">
        <f>[2]Statements!F25</f>
        <v>1607</v>
      </c>
      <c r="G140" s="41">
        <f>[2]Statements!G25</f>
        <v>1216</v>
      </c>
      <c r="H140" s="41">
        <f>[2]Statements!H25</f>
        <v>1155</v>
      </c>
      <c r="I140" s="41">
        <f>[2]Statements!I25</f>
        <v>1288</v>
      </c>
      <c r="J140" s="41"/>
      <c r="K140" s="103"/>
      <c r="L140" s="103"/>
      <c r="M140" s="114"/>
      <c r="N140" s="114"/>
      <c r="O140" s="114"/>
      <c r="P140" s="114"/>
    </row>
    <row r="141" spans="2:16" customFormat="1" ht="15" customHeight="1"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10"/>
      <c r="N141" s="110"/>
      <c r="O141" s="110"/>
      <c r="P141" s="110"/>
    </row>
    <row r="142" spans="2:16" customFormat="1" ht="15" customHeight="1">
      <c r="M142" s="111"/>
      <c r="N142" s="111"/>
      <c r="O142" s="111"/>
      <c r="P142" s="111"/>
    </row>
    <row r="143" spans="2:16" customFormat="1" ht="15" customHeight="1">
      <c r="B143" s="12" t="s">
        <v>188</v>
      </c>
      <c r="C143" s="13"/>
      <c r="D143" s="14"/>
      <c r="E143" s="14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2:16" customFormat="1" ht="15" customHeight="1">
      <c r="B144" s="17"/>
      <c r="C144" s="6"/>
      <c r="D144" s="18"/>
      <c r="E144" s="18"/>
      <c r="F144" s="19"/>
      <c r="G144" s="19"/>
      <c r="H144" s="19"/>
      <c r="I144" s="56"/>
      <c r="J144" s="19"/>
      <c r="K144" s="16"/>
      <c r="L144" s="16"/>
      <c r="M144" s="92"/>
      <c r="N144" s="93"/>
      <c r="O144" s="92"/>
      <c r="P144" s="92"/>
    </row>
    <row r="145" spans="2:16" customFormat="1" ht="15" customHeight="1" thickBot="1">
      <c r="B145" s="21" t="s">
        <v>135</v>
      </c>
      <c r="C145" s="6"/>
      <c r="D145" s="8"/>
      <c r="E145" s="8"/>
      <c r="F145" s="43">
        <v>1</v>
      </c>
      <c r="G145" s="43">
        <v>2</v>
      </c>
      <c r="H145" s="43">
        <v>3</v>
      </c>
      <c r="I145" s="43">
        <v>4</v>
      </c>
      <c r="J145" s="123"/>
      <c r="K145" s="16"/>
      <c r="L145" s="16"/>
      <c r="M145" s="43">
        <v>1</v>
      </c>
      <c r="N145" s="43">
        <v>2</v>
      </c>
      <c r="O145" s="43">
        <v>3</v>
      </c>
      <c r="P145" s="43">
        <v>4</v>
      </c>
    </row>
    <row r="146" spans="2:16" customFormat="1" ht="15" customHeight="1">
      <c r="B146" s="21"/>
      <c r="C146" s="6"/>
      <c r="D146" s="8"/>
      <c r="E146" s="8"/>
      <c r="F146" s="8"/>
      <c r="G146" s="8"/>
      <c r="H146" s="8"/>
      <c r="I146" s="23"/>
      <c r="J146" s="23"/>
      <c r="K146" s="3"/>
      <c r="L146" s="3"/>
      <c r="M146" s="94"/>
      <c r="N146" s="93"/>
      <c r="O146" s="94"/>
      <c r="P146" s="94"/>
    </row>
    <row r="147" spans="2:16" customFormat="1" ht="15" customHeight="1">
      <c r="B147" s="21"/>
      <c r="C147" s="6"/>
      <c r="D147" s="8"/>
      <c r="E147" s="8"/>
      <c r="F147" s="8"/>
      <c r="G147" s="8"/>
      <c r="H147" s="8"/>
      <c r="I147" s="16"/>
      <c r="J147" s="16"/>
      <c r="K147" s="16"/>
      <c r="L147" s="16"/>
      <c r="M147" s="92"/>
      <c r="N147" s="92"/>
      <c r="O147" s="92"/>
      <c r="P147" s="92"/>
    </row>
    <row r="148" spans="2:16" customFormat="1" ht="15" customHeight="1">
      <c r="B148" s="95" t="s">
        <v>189</v>
      </c>
      <c r="C148" s="96" t="s">
        <v>137</v>
      </c>
      <c r="D148" s="97" t="s">
        <v>190</v>
      </c>
      <c r="E148" s="96" t="s">
        <v>137</v>
      </c>
      <c r="G148" s="98">
        <f>[2]Sheet2!C16</f>
        <v>-1330</v>
      </c>
      <c r="H148" s="98">
        <f>[2]Sheet2!D16</f>
        <v>-3179</v>
      </c>
      <c r="I148" s="98">
        <f>[2]Sheet2!E16</f>
        <v>16270</v>
      </c>
      <c r="J148" s="41"/>
      <c r="K148" s="99" t="s">
        <v>137</v>
      </c>
      <c r="L148" s="99"/>
      <c r="M148" s="94"/>
      <c r="N148" s="100">
        <f t="shared" ref="N148:P148" si="7">G148/G149</f>
        <v>-2.1500161655350791E-2</v>
      </c>
      <c r="O148" s="118">
        <f t="shared" si="7"/>
        <v>-5.2519411861886668E-2</v>
      </c>
      <c r="P148" s="118">
        <f t="shared" si="7"/>
        <v>0.28369165315338879</v>
      </c>
    </row>
    <row r="149" spans="2:16" customFormat="1" ht="15" customHeight="1">
      <c r="B149" s="95"/>
      <c r="C149" s="102"/>
      <c r="D149" s="102" t="s">
        <v>191</v>
      </c>
      <c r="E149" s="102"/>
      <c r="G149" s="41">
        <f>[2]Sheet2!C17</f>
        <v>61860</v>
      </c>
      <c r="H149" s="41">
        <f>[2]Sheet2!D17</f>
        <v>60530</v>
      </c>
      <c r="I149" s="41">
        <f>[2]Sheet2!E17</f>
        <v>57351</v>
      </c>
      <c r="J149" s="41"/>
      <c r="K149" s="103"/>
      <c r="L149" s="103"/>
      <c r="M149" s="114"/>
      <c r="N149" s="100"/>
      <c r="O149" s="100"/>
      <c r="P149" s="100"/>
    </row>
    <row r="150" spans="2:16" customFormat="1" ht="15" customHeight="1">
      <c r="B150" s="95"/>
      <c r="C150" s="102"/>
      <c r="D150" s="102"/>
      <c r="E150" s="102"/>
      <c r="G150" s="41"/>
      <c r="H150" s="41"/>
      <c r="I150" s="41"/>
      <c r="J150" s="41"/>
      <c r="K150" s="103"/>
      <c r="L150" s="103"/>
      <c r="M150" s="114"/>
      <c r="N150" s="100"/>
      <c r="O150" s="100"/>
      <c r="P150" s="100"/>
    </row>
    <row r="151" spans="2:16" customFormat="1" ht="15" customHeight="1">
      <c r="B151" s="95" t="s">
        <v>192</v>
      </c>
      <c r="C151" s="96" t="s">
        <v>137</v>
      </c>
      <c r="D151" s="97" t="s">
        <v>193</v>
      </c>
      <c r="E151" s="96" t="s">
        <v>137</v>
      </c>
      <c r="G151" s="98">
        <f>[2]Sheet2!C7</f>
        <v>-8202</v>
      </c>
      <c r="H151" s="98">
        <f>[2]Sheet2!D7</f>
        <v>2005</v>
      </c>
      <c r="I151" s="98">
        <f>[2]Sheet2!E7</f>
        <v>-473</v>
      </c>
      <c r="J151" s="41"/>
      <c r="K151" s="99" t="s">
        <v>137</v>
      </c>
      <c r="L151" s="99"/>
      <c r="M151" s="119"/>
      <c r="N151" s="100">
        <f t="shared" ref="N151:P151" si="8">G151/G152</f>
        <v>-0.48272614913777884</v>
      </c>
      <c r="O151" s="100">
        <f t="shared" si="8"/>
        <v>0.22812606667425189</v>
      </c>
      <c r="P151" s="100">
        <f t="shared" si="8"/>
        <v>-4.3820641096905685E-2</v>
      </c>
    </row>
    <row r="152" spans="2:16" customFormat="1" ht="15" customHeight="1">
      <c r="B152" s="95"/>
      <c r="C152" s="102"/>
      <c r="D152" s="102" t="s">
        <v>194</v>
      </c>
      <c r="E152" s="102"/>
      <c r="G152" s="41">
        <f>[2]Sheet2!C8</f>
        <v>16991</v>
      </c>
      <c r="H152" s="41">
        <f>[2]Sheet2!D8</f>
        <v>8789</v>
      </c>
      <c r="I152" s="41">
        <f>[2]Sheet2!E8</f>
        <v>10794</v>
      </c>
      <c r="J152" s="41"/>
      <c r="K152" s="103"/>
      <c r="L152" s="103"/>
      <c r="M152" s="114"/>
      <c r="N152" s="100"/>
      <c r="O152" s="100"/>
      <c r="P152" s="100"/>
    </row>
    <row r="153" spans="2:16" customFormat="1" ht="15" customHeight="1">
      <c r="B153" s="95"/>
      <c r="C153" s="102"/>
      <c r="D153" s="102"/>
      <c r="E153" s="102"/>
      <c r="G153" s="41"/>
      <c r="H153" s="41"/>
      <c r="I153" s="41"/>
      <c r="J153" s="41"/>
      <c r="K153" s="103"/>
      <c r="L153" s="103"/>
      <c r="M153" s="114"/>
      <c r="N153" s="100"/>
      <c r="O153" s="100"/>
      <c r="P153" s="100"/>
    </row>
    <row r="154" spans="2:16" customFormat="1" ht="15" customHeight="1">
      <c r="B154" s="95" t="s">
        <v>195</v>
      </c>
      <c r="C154" s="96" t="s">
        <v>137</v>
      </c>
      <c r="D154" s="97" t="s">
        <v>196</v>
      </c>
      <c r="E154" s="96" t="s">
        <v>137</v>
      </c>
      <c r="G154" s="98">
        <f>[2]Sheet2!C23</f>
        <v>-7924</v>
      </c>
      <c r="H154" s="98">
        <f>[2]Sheet2!D23</f>
        <v>3620</v>
      </c>
      <c r="I154" s="98">
        <f>[2]Sheet2!E23</f>
        <v>-67</v>
      </c>
      <c r="J154" s="41"/>
      <c r="K154" s="99" t="s">
        <v>137</v>
      </c>
      <c r="L154" s="99"/>
      <c r="M154" s="119"/>
      <c r="N154" s="100">
        <f t="shared" ref="N154:P154" si="9">G154/G155</f>
        <v>-0.76961926961926963</v>
      </c>
      <c r="O154" s="100">
        <f t="shared" si="9"/>
        <v>1.5261382799325465</v>
      </c>
      <c r="P154" s="100">
        <f t="shared" si="9"/>
        <v>-1.1181575433911883E-2</v>
      </c>
    </row>
    <row r="155" spans="2:16" customFormat="1" ht="15" customHeight="1">
      <c r="B155" s="95"/>
      <c r="C155" s="102"/>
      <c r="D155" s="102" t="s">
        <v>197</v>
      </c>
      <c r="E155" s="102"/>
      <c r="G155" s="41">
        <f>[2]Sheet2!C24</f>
        <v>10296</v>
      </c>
      <c r="H155" s="41">
        <f>[2]Sheet2!D24</f>
        <v>2372</v>
      </c>
      <c r="I155" s="41">
        <f>[2]Sheet2!E24</f>
        <v>5992</v>
      </c>
      <c r="J155" s="41"/>
      <c r="K155" s="103"/>
      <c r="L155" s="103"/>
      <c r="M155" s="114"/>
      <c r="N155" s="100"/>
      <c r="O155" s="100"/>
      <c r="P155" s="100"/>
    </row>
    <row r="156" spans="2:16" customFormat="1" ht="15" customHeight="1">
      <c r="B156" s="95"/>
      <c r="C156" s="102"/>
      <c r="D156" s="102"/>
      <c r="E156" s="102"/>
      <c r="G156" s="41"/>
      <c r="H156" s="41"/>
      <c r="I156" s="41"/>
      <c r="J156" s="41"/>
      <c r="K156" s="103"/>
      <c r="L156" s="103"/>
      <c r="M156" s="114"/>
      <c r="N156" s="100"/>
      <c r="O156" s="100"/>
      <c r="P156" s="100"/>
    </row>
    <row r="157" spans="2:16" customFormat="1" ht="15" customHeight="1">
      <c r="B157" s="95" t="s">
        <v>198</v>
      </c>
      <c r="C157" s="96" t="s">
        <v>137</v>
      </c>
      <c r="D157" s="97" t="s">
        <v>199</v>
      </c>
      <c r="E157" s="96" t="s">
        <v>137</v>
      </c>
      <c r="G157" s="98">
        <f>[2]Sheet2!C31</f>
        <v>-5862</v>
      </c>
      <c r="H157" s="98">
        <f>[2]Sheet2!D31</f>
        <v>4104</v>
      </c>
      <c r="I157" s="98">
        <f>[2]Sheet2!E31</f>
        <v>-153</v>
      </c>
      <c r="J157" s="41"/>
      <c r="K157" s="99" t="s">
        <v>137</v>
      </c>
      <c r="L157" s="99"/>
      <c r="M157" s="119"/>
      <c r="N157" s="100">
        <f t="shared" ref="N157:P157" si="10">G157/G158</f>
        <v>-0.78149580055992529</v>
      </c>
      <c r="O157" s="100">
        <f t="shared" si="10"/>
        <v>2.503965832824893</v>
      </c>
      <c r="P157" s="100">
        <f t="shared" si="10"/>
        <v>-2.664112833014104E-2</v>
      </c>
    </row>
    <row r="158" spans="2:16" customFormat="1" ht="15" customHeight="1">
      <c r="B158" s="95"/>
      <c r="C158" s="102"/>
      <c r="D158" s="102" t="s">
        <v>200</v>
      </c>
      <c r="E158" s="102"/>
      <c r="G158" s="41">
        <f>[2]Sheet2!C32</f>
        <v>7501</v>
      </c>
      <c r="H158" s="41">
        <f>[2]Sheet2!D32</f>
        <v>1639</v>
      </c>
      <c r="I158" s="41">
        <f>[2]Sheet2!E32</f>
        <v>5743</v>
      </c>
      <c r="J158" s="41"/>
      <c r="K158" s="103"/>
      <c r="L158" s="103"/>
      <c r="M158" s="114"/>
      <c r="N158" s="100"/>
      <c r="O158" s="100"/>
      <c r="P158" s="100"/>
    </row>
    <row r="159" spans="2:16" customFormat="1" ht="15" customHeight="1">
      <c r="B159" s="95"/>
      <c r="C159" s="102"/>
      <c r="D159" s="102"/>
      <c r="E159" s="102"/>
      <c r="G159" s="41"/>
      <c r="H159" s="41"/>
      <c r="I159" s="41"/>
      <c r="J159" s="41"/>
      <c r="K159" s="103"/>
      <c r="L159" s="103"/>
      <c r="M159" s="114"/>
      <c r="N159" s="100"/>
      <c r="O159" s="100"/>
      <c r="P159" s="100"/>
    </row>
    <row r="160" spans="2:16" customFormat="1" ht="15" customHeight="1">
      <c r="B160" s="95" t="s">
        <v>201</v>
      </c>
      <c r="C160" s="96" t="s">
        <v>137</v>
      </c>
      <c r="D160" s="97" t="s">
        <v>202</v>
      </c>
      <c r="E160" s="96" t="s">
        <v>137</v>
      </c>
      <c r="G160" s="98">
        <f>[2]Sheet2!C39</f>
        <v>-23969</v>
      </c>
      <c r="H160" s="98">
        <f>[2]Sheet2!D39</f>
        <v>-4759</v>
      </c>
      <c r="I160" s="98">
        <f>[2]Sheet2!E39</f>
        <v>7996</v>
      </c>
      <c r="J160" s="41"/>
      <c r="K160" s="99" t="s">
        <v>137</v>
      </c>
      <c r="L160" s="99"/>
      <c r="M160" s="119"/>
      <c r="N160" s="100">
        <f t="shared" ref="N160:P160" si="11">G160/G161</f>
        <v>-0.15367600387251476</v>
      </c>
      <c r="O160" s="100">
        <f t="shared" si="11"/>
        <v>-3.6052484053271917E-2</v>
      </c>
      <c r="P160" s="100">
        <f t="shared" si="11"/>
        <v>6.2840392005847082E-2</v>
      </c>
    </row>
    <row r="161" spans="2:16" customFormat="1" ht="15" customHeight="1">
      <c r="B161" s="95"/>
      <c r="C161" s="102"/>
      <c r="D161" s="102" t="s">
        <v>203</v>
      </c>
      <c r="E161" s="102"/>
      <c r="G161" s="41">
        <f>[2]Sheet2!C40</f>
        <v>155971</v>
      </c>
      <c r="H161" s="41">
        <f>[2]Sheet2!D40</f>
        <v>132002</v>
      </c>
      <c r="I161" s="41">
        <f>[2]Sheet2!E40</f>
        <v>127243</v>
      </c>
      <c r="J161" s="41"/>
      <c r="K161" s="103"/>
      <c r="L161" s="103"/>
      <c r="M161" s="114"/>
      <c r="N161" s="114"/>
      <c r="O161" s="114"/>
      <c r="P161" s="114"/>
    </row>
    <row r="162" spans="2:16" customFormat="1" ht="15" customHeight="1">
      <c r="B162" s="95"/>
      <c r="C162" s="102"/>
      <c r="D162" s="102"/>
      <c r="E162" s="102"/>
      <c r="G162" s="41"/>
      <c r="H162" s="41"/>
      <c r="I162" s="41"/>
      <c r="J162" s="41"/>
      <c r="K162" s="103"/>
      <c r="L162" s="103"/>
      <c r="M162" s="114"/>
      <c r="N162" s="120"/>
      <c r="O162" s="114"/>
      <c r="P162" s="114"/>
    </row>
    <row r="163" spans="2:16" customFormat="1" ht="15" customHeight="1">
      <c r="B163" s="95" t="s">
        <v>204</v>
      </c>
      <c r="C163" s="96" t="s">
        <v>137</v>
      </c>
      <c r="D163" s="97" t="s">
        <v>205</v>
      </c>
      <c r="E163" s="96" t="s">
        <v>137</v>
      </c>
      <c r="G163" s="121">
        <f>[2]Sheet2!C25</f>
        <v>-0.76961926961926963</v>
      </c>
      <c r="H163" s="121">
        <f>[2]Sheet2!D25</f>
        <v>1.5261382799325465</v>
      </c>
      <c r="I163" s="121">
        <f>[2]Sheet2!E25</f>
        <v>-1.1181575433911883E-2</v>
      </c>
      <c r="J163" s="124"/>
      <c r="K163" s="99" t="s">
        <v>137</v>
      </c>
      <c r="L163" s="99"/>
      <c r="M163" s="119"/>
      <c r="N163" s="113">
        <f t="shared" ref="N163:P163" si="12">G163/G164</f>
        <v>35.795975953870695</v>
      </c>
      <c r="O163" s="113">
        <f t="shared" si="12"/>
        <v>-29.058556176255752</v>
      </c>
      <c r="P163" s="113">
        <f t="shared" si="12"/>
        <v>-3.9414537966212686E-2</v>
      </c>
    </row>
    <row r="164" spans="2:16" customFormat="1" ht="15" customHeight="1">
      <c r="B164" s="95"/>
      <c r="C164" s="102"/>
      <c r="D164" s="102" t="s">
        <v>206</v>
      </c>
      <c r="E164" s="102"/>
      <c r="G164" s="101">
        <f>[2]Sheet2!C19</f>
        <v>-2.1500161655350791E-2</v>
      </c>
      <c r="H164" s="101">
        <f>[2]Sheet2!D19</f>
        <v>-5.2519411861886668E-2</v>
      </c>
      <c r="I164" s="101">
        <f>[2]Sheet2!E19</f>
        <v>0.28369165315338879</v>
      </c>
      <c r="J164" s="101"/>
      <c r="K164" s="103"/>
      <c r="L164" s="103"/>
      <c r="M164" s="114"/>
      <c r="N164" s="120"/>
      <c r="O164" s="114"/>
      <c r="P164" s="114"/>
    </row>
    <row r="165" spans="2:16" customFormat="1" ht="15" customHeight="1">
      <c r="B165" s="95"/>
      <c r="C165" s="102"/>
      <c r="D165" s="25"/>
      <c r="E165" s="102"/>
      <c r="G165" s="101"/>
      <c r="H165" s="101"/>
      <c r="I165" s="101"/>
      <c r="J165" s="101"/>
      <c r="K165" s="103"/>
      <c r="L165" s="103"/>
      <c r="M165" s="114"/>
      <c r="N165" s="120"/>
      <c r="O165" s="114"/>
      <c r="P165" s="114"/>
    </row>
    <row r="166" spans="2:16" customFormat="1" ht="15" customHeight="1">
      <c r="B166" s="95" t="s">
        <v>207</v>
      </c>
      <c r="C166" s="96" t="s">
        <v>137</v>
      </c>
      <c r="D166" s="97" t="s">
        <v>208</v>
      </c>
      <c r="E166" s="96" t="s">
        <v>137</v>
      </c>
      <c r="G166" s="121">
        <f>[2]Sheet2!C34</f>
        <v>-0.78149580055992529</v>
      </c>
      <c r="H166" s="121">
        <f>[2]Sheet2!D34</f>
        <v>2.503965832824893</v>
      </c>
      <c r="I166" s="121">
        <f>[2]Sheet2!E34</f>
        <v>-2.664112833014104E-2</v>
      </c>
      <c r="J166" s="124"/>
      <c r="K166" s="99" t="s">
        <v>137</v>
      </c>
      <c r="L166" s="99"/>
      <c r="M166" s="119"/>
      <c r="N166" s="113">
        <f t="shared" ref="N166:P166" si="13">G166/G167</f>
        <v>1.0154316964367731</v>
      </c>
      <c r="O166" s="113">
        <f t="shared" si="13"/>
        <v>1.6407201534421674</v>
      </c>
      <c r="P166" s="113">
        <f t="shared" si="13"/>
        <v>2.3825916560329121</v>
      </c>
    </row>
    <row r="167" spans="2:16" customFormat="1" ht="15" customHeight="1">
      <c r="B167" s="95"/>
      <c r="C167" s="102"/>
      <c r="D167" s="102" t="s">
        <v>209</v>
      </c>
      <c r="E167" s="102"/>
      <c r="G167" s="122">
        <f>G163</f>
        <v>-0.76961926961926963</v>
      </c>
      <c r="H167" s="122">
        <f t="shared" ref="H167:I167" si="14">H163</f>
        <v>1.5261382799325465</v>
      </c>
      <c r="I167" s="122">
        <f t="shared" si="14"/>
        <v>-1.1181575433911883E-2</v>
      </c>
      <c r="J167" s="122"/>
      <c r="K167" s="103"/>
      <c r="L167" s="103"/>
      <c r="M167" s="114"/>
      <c r="N167" s="120"/>
      <c r="O167" s="114"/>
      <c r="P167" s="114"/>
    </row>
    <row r="168" spans="2:16" customFormat="1" ht="15" customHeight="1">
      <c r="B168" s="95"/>
      <c r="C168" s="102"/>
      <c r="D168" s="25"/>
      <c r="E168" s="102"/>
      <c r="G168" s="101"/>
      <c r="H168" s="101"/>
      <c r="I168" s="101"/>
      <c r="J168" s="101"/>
      <c r="K168" s="103"/>
      <c r="L168" s="103"/>
      <c r="M168" s="114"/>
      <c r="N168" s="120"/>
      <c r="O168" s="114"/>
      <c r="P168" s="114"/>
    </row>
    <row r="169" spans="2:16" customFormat="1" ht="15" customHeight="1">
      <c r="B169" s="95" t="s">
        <v>210</v>
      </c>
      <c r="C169" s="96" t="s">
        <v>137</v>
      </c>
      <c r="D169" s="97" t="s">
        <v>208</v>
      </c>
      <c r="E169" s="96" t="s">
        <v>137</v>
      </c>
      <c r="G169" s="121">
        <f>G166</f>
        <v>-0.78149580055992529</v>
      </c>
      <c r="H169" s="121">
        <f t="shared" ref="H169:I169" si="15">H166</f>
        <v>2.503965832824893</v>
      </c>
      <c r="I169" s="121">
        <f t="shared" si="15"/>
        <v>-2.664112833014104E-2</v>
      </c>
      <c r="J169" s="124"/>
      <c r="K169" s="99" t="s">
        <v>137</v>
      </c>
      <c r="L169" s="99"/>
      <c r="M169" s="119"/>
      <c r="N169" s="113">
        <f t="shared" ref="N169:P169" si="16">G169/G170</f>
        <v>36.348368588448857</v>
      </c>
      <c r="O169" s="113">
        <f t="shared" si="16"/>
        <v>-47.676958748314178</v>
      </c>
      <c r="P169" s="113">
        <f t="shared" si="16"/>
        <v>-9.3908749284690757E-2</v>
      </c>
    </row>
    <row r="170" spans="2:16" customFormat="1" ht="15" customHeight="1">
      <c r="B170" s="95"/>
      <c r="C170" s="102"/>
      <c r="D170" s="102" t="s">
        <v>206</v>
      </c>
      <c r="E170" s="102"/>
      <c r="G170" s="122">
        <f>G164</f>
        <v>-2.1500161655350791E-2</v>
      </c>
      <c r="H170" s="122">
        <f t="shared" ref="H170:I170" si="17">H164</f>
        <v>-5.2519411861886668E-2</v>
      </c>
      <c r="I170" s="122">
        <f t="shared" si="17"/>
        <v>0.28369165315338879</v>
      </c>
      <c r="J170" s="122"/>
      <c r="K170" s="103"/>
      <c r="L170" s="103"/>
      <c r="M170" s="114"/>
      <c r="N170" s="120"/>
      <c r="O170" s="114"/>
      <c r="P170" s="114"/>
    </row>
    <row r="171" spans="2:16" customFormat="1" ht="15" customHeight="1"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10"/>
      <c r="N171" s="110"/>
      <c r="O171" s="110"/>
      <c r="P171" s="110"/>
    </row>
    <row r="172" spans="2:16" customFormat="1" ht="15" customHeight="1">
      <c r="M172" s="111"/>
      <c r="N172" s="111"/>
      <c r="O172" s="111"/>
      <c r="P172" s="111"/>
    </row>
    <row r="173" spans="2:16" customFormat="1" ht="15" customHeight="1">
      <c r="M173" s="111"/>
      <c r="N173" s="111"/>
      <c r="O173" s="111"/>
      <c r="P173" s="111"/>
    </row>
    <row r="174" spans="2:16" customFormat="1" ht="15" customHeight="1">
      <c r="M174" s="111"/>
      <c r="N174" s="111"/>
      <c r="O174" s="111"/>
      <c r="P174" s="111"/>
    </row>
    <row r="175" spans="2:16" customFormat="1" ht="15" customHeight="1">
      <c r="M175" s="111"/>
      <c r="N175" s="111"/>
      <c r="O175" s="111"/>
      <c r="P175" s="111"/>
    </row>
    <row r="176" spans="2:16" customFormat="1" ht="15" customHeight="1">
      <c r="M176" s="111"/>
      <c r="N176" s="111"/>
      <c r="O176" s="111"/>
      <c r="P176" s="111"/>
    </row>
    <row r="177" spans="13:16" customFormat="1" ht="15" customHeight="1">
      <c r="M177" s="111"/>
      <c r="N177" s="111"/>
      <c r="O177" s="111"/>
      <c r="P177" s="111"/>
    </row>
    <row r="178" spans="13:16" customFormat="1" ht="15" customHeight="1">
      <c r="M178" s="111"/>
      <c r="N178" s="111"/>
      <c r="O178" s="111"/>
      <c r="P178" s="111"/>
    </row>
    <row r="179" spans="13:16" customFormat="1" ht="15" customHeight="1">
      <c r="M179" s="111"/>
      <c r="N179" s="111"/>
      <c r="O179" s="111"/>
      <c r="P179" s="111"/>
    </row>
    <row r="180" spans="13:16" customFormat="1" ht="15" customHeight="1">
      <c r="M180" s="111"/>
      <c r="N180" s="111"/>
      <c r="O180" s="111"/>
      <c r="P180" s="111"/>
    </row>
    <row r="181" spans="13:16" customFormat="1" ht="15" customHeight="1">
      <c r="M181" s="111"/>
      <c r="N181" s="111"/>
      <c r="O181" s="111"/>
      <c r="P181" s="111"/>
    </row>
    <row r="182" spans="13:16" customFormat="1" ht="15" customHeight="1">
      <c r="M182" s="111"/>
      <c r="N182" s="111"/>
      <c r="O182" s="111"/>
      <c r="P182" s="111"/>
    </row>
    <row r="183" spans="13:16" customFormat="1" ht="15" customHeight="1">
      <c r="M183" s="111"/>
      <c r="N183" s="111"/>
      <c r="O183" s="111"/>
      <c r="P183" s="111"/>
    </row>
    <row r="184" spans="13:16" customFormat="1" ht="15" customHeight="1">
      <c r="M184" s="111"/>
      <c r="N184" s="111"/>
      <c r="O184" s="111"/>
      <c r="P184" s="111"/>
    </row>
    <row r="185" spans="13:16" customFormat="1" ht="15" customHeight="1">
      <c r="M185" s="111"/>
      <c r="N185" s="111"/>
      <c r="O185" s="111"/>
      <c r="P185" s="111"/>
    </row>
    <row r="186" spans="13:16" customFormat="1" ht="15" customHeight="1">
      <c r="M186" s="111"/>
      <c r="N186" s="111"/>
      <c r="O186" s="111"/>
      <c r="P186" s="111"/>
    </row>
    <row r="187" spans="13:16" customFormat="1" ht="15" customHeight="1">
      <c r="M187" s="111"/>
      <c r="N187" s="111"/>
      <c r="O187" s="111"/>
      <c r="P187" s="111"/>
    </row>
    <row r="188" spans="13:16" customFormat="1" ht="15" customHeight="1">
      <c r="M188" s="111"/>
      <c r="N188" s="111"/>
      <c r="O188" s="111"/>
      <c r="P188" s="111"/>
    </row>
    <row r="189" spans="13:16" customFormat="1" ht="15" customHeight="1">
      <c r="M189" s="111"/>
      <c r="N189" s="111"/>
      <c r="O189" s="111"/>
      <c r="P189" s="111"/>
    </row>
    <row r="190" spans="13:16" customFormat="1" ht="15" customHeight="1">
      <c r="M190" s="111"/>
      <c r="N190" s="111"/>
      <c r="O190" s="111"/>
      <c r="P190" s="111"/>
    </row>
    <row r="191" spans="13:16" customFormat="1" ht="15" customHeight="1">
      <c r="M191" s="111"/>
      <c r="N191" s="111"/>
      <c r="O191" s="111"/>
      <c r="P191" s="111"/>
    </row>
    <row r="192" spans="13:16" customFormat="1" ht="15" customHeight="1">
      <c r="M192" s="111"/>
      <c r="N192" s="111"/>
      <c r="O192" s="111"/>
      <c r="P192" s="111"/>
    </row>
    <row r="193" spans="13:16" customFormat="1" ht="15" customHeight="1">
      <c r="M193" s="111"/>
      <c r="N193" s="111"/>
      <c r="O193" s="111"/>
      <c r="P193" s="111"/>
    </row>
    <row r="194" spans="13:16" customFormat="1" ht="15" customHeight="1">
      <c r="M194" s="111"/>
      <c r="N194" s="111"/>
      <c r="O194" s="111"/>
      <c r="P194" s="111"/>
    </row>
    <row r="195" spans="13:16" customFormat="1" ht="15" customHeight="1">
      <c r="M195" s="111"/>
      <c r="N195" s="111"/>
      <c r="O195" s="111"/>
      <c r="P195" s="111"/>
    </row>
    <row r="196" spans="13:16" customFormat="1" ht="15" customHeight="1">
      <c r="M196" s="111"/>
      <c r="N196" s="111"/>
      <c r="O196" s="111"/>
      <c r="P196" s="111"/>
    </row>
    <row r="197" spans="13:16" customFormat="1" ht="15" customHeight="1">
      <c r="M197" s="111"/>
      <c r="N197" s="111"/>
      <c r="O197" s="111"/>
      <c r="P197" s="111"/>
    </row>
    <row r="198" spans="13:16" customFormat="1" ht="15" customHeight="1">
      <c r="M198" s="111"/>
      <c r="N198" s="111"/>
      <c r="O198" s="111"/>
      <c r="P198" s="111"/>
    </row>
    <row r="199" spans="13:16" customFormat="1" ht="15" customHeight="1">
      <c r="M199" s="111"/>
      <c r="N199" s="111"/>
      <c r="O199" s="111"/>
      <c r="P199" s="111"/>
    </row>
    <row r="200" spans="13:16" customFormat="1" ht="15" customHeight="1">
      <c r="M200" s="111"/>
      <c r="N200" s="111"/>
      <c r="O200" s="111"/>
      <c r="P200" s="111"/>
    </row>
    <row r="201" spans="13:16" customFormat="1" ht="15" customHeight="1">
      <c r="M201" s="111"/>
      <c r="N201" s="111"/>
      <c r="O201" s="111"/>
      <c r="P201" s="111"/>
    </row>
    <row r="202" spans="13:16" customFormat="1" ht="15" customHeight="1">
      <c r="M202" s="111"/>
      <c r="N202" s="111"/>
      <c r="O202" s="111"/>
      <c r="P202" s="111"/>
    </row>
    <row r="203" spans="13:16" customFormat="1" ht="15" customHeight="1">
      <c r="M203" s="111"/>
      <c r="N203" s="111"/>
      <c r="O203" s="111"/>
      <c r="P203" s="111"/>
    </row>
    <row r="204" spans="13:16" customFormat="1" ht="15" customHeight="1">
      <c r="M204" s="111"/>
      <c r="N204" s="111"/>
      <c r="O204" s="111"/>
      <c r="P204" s="111"/>
    </row>
    <row r="205" spans="13:16" customFormat="1" ht="15" customHeight="1">
      <c r="M205" s="111"/>
      <c r="N205" s="111"/>
      <c r="O205" s="111"/>
      <c r="P205" s="111"/>
    </row>
    <row r="206" spans="13:16" customFormat="1" ht="15" customHeight="1">
      <c r="M206" s="111"/>
      <c r="N206" s="111"/>
      <c r="O206" s="111"/>
      <c r="P206" s="111"/>
    </row>
    <row r="207" spans="13:16" customFormat="1" ht="15" customHeight="1">
      <c r="M207" s="111"/>
      <c r="N207" s="111"/>
      <c r="O207" s="111"/>
      <c r="P207" s="111"/>
    </row>
    <row r="208" spans="13:16" customFormat="1" ht="15" customHeight="1">
      <c r="M208" s="111"/>
      <c r="N208" s="111"/>
      <c r="O208" s="111"/>
      <c r="P208" s="111"/>
    </row>
    <row r="209" spans="13:16" customFormat="1" ht="15" customHeight="1">
      <c r="M209" s="111"/>
      <c r="N209" s="111"/>
      <c r="O209" s="111"/>
      <c r="P209" s="111"/>
    </row>
    <row r="210" spans="13:16" customFormat="1" ht="15" customHeight="1">
      <c r="M210" s="111"/>
      <c r="N210" s="111"/>
      <c r="O210" s="111"/>
      <c r="P210" s="111"/>
    </row>
    <row r="211" spans="13:16" customFormat="1" ht="15" customHeight="1">
      <c r="M211" s="111"/>
      <c r="N211" s="111"/>
      <c r="O211" s="111"/>
      <c r="P211" s="111"/>
    </row>
    <row r="212" spans="13:16" customFormat="1" ht="15" customHeight="1">
      <c r="M212" s="111"/>
      <c r="N212" s="111"/>
      <c r="O212" s="111"/>
      <c r="P212" s="111"/>
    </row>
    <row r="213" spans="13:16" customFormat="1" ht="15" customHeight="1">
      <c r="M213" s="111"/>
      <c r="N213" s="111"/>
      <c r="O213" s="111"/>
      <c r="P213" s="111"/>
    </row>
    <row r="214" spans="13:16" customFormat="1" ht="15" customHeight="1">
      <c r="M214" s="111"/>
      <c r="N214" s="111"/>
      <c r="O214" s="111"/>
      <c r="P214" s="111"/>
    </row>
    <row r="215" spans="13:16" customFormat="1" ht="15" customHeight="1">
      <c r="M215" s="111"/>
      <c r="N215" s="111"/>
      <c r="O215" s="111"/>
      <c r="P215" s="111"/>
    </row>
    <row r="216" spans="13:16" customFormat="1" ht="15" customHeight="1">
      <c r="M216" s="111"/>
      <c r="N216" s="111"/>
      <c r="O216" s="111"/>
      <c r="P216" s="111"/>
    </row>
    <row r="217" spans="13:16" customFormat="1" ht="15" customHeight="1">
      <c r="M217" s="111"/>
      <c r="N217" s="111"/>
      <c r="O217" s="111"/>
      <c r="P217" s="111"/>
    </row>
    <row r="218" spans="13:16" customFormat="1" ht="15" customHeight="1">
      <c r="M218" s="111"/>
      <c r="N218" s="111"/>
      <c r="O218" s="111"/>
      <c r="P218" s="111"/>
    </row>
    <row r="219" spans="13:16" customFormat="1" ht="15" customHeight="1">
      <c r="M219" s="111"/>
      <c r="N219" s="111"/>
      <c r="O219" s="111"/>
      <c r="P219" s="111"/>
    </row>
    <row r="220" spans="13:16" customFormat="1" ht="15" customHeight="1">
      <c r="M220" s="111"/>
      <c r="N220" s="111"/>
      <c r="O220" s="111"/>
      <c r="P220" s="111"/>
    </row>
    <row r="221" spans="13:16" customFormat="1" ht="15" customHeight="1">
      <c r="M221" s="111"/>
      <c r="N221" s="111"/>
      <c r="O221" s="111"/>
      <c r="P221" s="111"/>
    </row>
    <row r="222" spans="13:16" customFormat="1" ht="15" customHeight="1">
      <c r="M222" s="111"/>
      <c r="N222" s="111"/>
      <c r="O222" s="111"/>
      <c r="P222" s="111"/>
    </row>
    <row r="223" spans="13:16" customFormat="1" ht="15" customHeight="1">
      <c r="M223" s="111"/>
      <c r="N223" s="111"/>
      <c r="O223" s="111"/>
      <c r="P223" s="111"/>
    </row>
    <row r="224" spans="13:16" customFormat="1" ht="15" customHeight="1">
      <c r="M224" s="111"/>
      <c r="N224" s="111"/>
      <c r="O224" s="111"/>
      <c r="P224" s="111"/>
    </row>
    <row r="225" spans="13:16" customFormat="1" ht="15" customHeight="1">
      <c r="M225" s="111"/>
      <c r="N225" s="111"/>
      <c r="O225" s="111"/>
      <c r="P225" s="111"/>
    </row>
    <row r="226" spans="13:16" customFormat="1" ht="15" customHeight="1">
      <c r="M226" s="111"/>
      <c r="N226" s="111"/>
      <c r="O226" s="111"/>
      <c r="P226" s="111"/>
    </row>
    <row r="227" spans="13:16" customFormat="1" ht="15" customHeight="1">
      <c r="M227" s="111"/>
      <c r="N227" s="111"/>
      <c r="O227" s="111"/>
      <c r="P227" s="111"/>
    </row>
    <row r="228" spans="13:16" customFormat="1" ht="15" customHeight="1">
      <c r="M228" s="111"/>
      <c r="N228" s="111"/>
      <c r="O228" s="111"/>
      <c r="P228" s="111"/>
    </row>
    <row r="229" spans="13:16" customFormat="1" ht="15" customHeight="1">
      <c r="M229" s="111"/>
      <c r="N229" s="111"/>
      <c r="O229" s="111"/>
      <c r="P229" s="111"/>
    </row>
    <row r="230" spans="13:16" customFormat="1" ht="15" customHeight="1">
      <c r="M230" s="111"/>
      <c r="N230" s="111"/>
      <c r="O230" s="111"/>
      <c r="P230" s="111"/>
    </row>
    <row r="231" spans="13:16" customFormat="1" ht="15" customHeight="1">
      <c r="M231" s="111"/>
      <c r="N231" s="111"/>
      <c r="O231" s="111"/>
      <c r="P231" s="111"/>
    </row>
    <row r="232" spans="13:16" customFormat="1" ht="15" customHeight="1">
      <c r="M232" s="111"/>
      <c r="N232" s="111"/>
      <c r="O232" s="111"/>
      <c r="P232" s="111"/>
    </row>
    <row r="233" spans="13:16" customFormat="1" ht="15" customHeight="1">
      <c r="M233" s="111"/>
      <c r="N233" s="111"/>
      <c r="O233" s="111"/>
      <c r="P233" s="111"/>
    </row>
    <row r="234" spans="13:16" customFormat="1" ht="15" customHeight="1">
      <c r="M234" s="111"/>
      <c r="N234" s="111"/>
      <c r="O234" s="111"/>
      <c r="P234" s="111"/>
    </row>
    <row r="235" spans="13:16" customFormat="1" ht="15" customHeight="1">
      <c r="M235" s="111"/>
      <c r="N235" s="111"/>
      <c r="O235" s="111"/>
      <c r="P235" s="111"/>
    </row>
    <row r="236" spans="13:16" customFormat="1" ht="15" customHeight="1">
      <c r="M236" s="111"/>
      <c r="N236" s="111"/>
      <c r="O236" s="111"/>
      <c r="P236" s="111"/>
    </row>
    <row r="237" spans="13:16" customFormat="1" ht="15" customHeight="1">
      <c r="M237" s="111"/>
      <c r="N237" s="111"/>
      <c r="O237" s="111"/>
      <c r="P237" s="111"/>
    </row>
    <row r="238" spans="13:16" customFormat="1" ht="15" customHeight="1">
      <c r="M238" s="111"/>
      <c r="N238" s="111"/>
      <c r="O238" s="111"/>
      <c r="P238" s="111"/>
    </row>
    <row r="239" spans="13:16" customFormat="1" ht="15" customHeight="1">
      <c r="M239" s="111"/>
      <c r="N239" s="111"/>
      <c r="O239" s="111"/>
      <c r="P239" s="111"/>
    </row>
    <row r="240" spans="13:16" customFormat="1" ht="15" customHeight="1">
      <c r="M240" s="111"/>
      <c r="N240" s="111"/>
      <c r="O240" s="111"/>
      <c r="P240" s="111"/>
    </row>
    <row r="241" spans="13:16" customFormat="1" ht="15" customHeight="1">
      <c r="M241" s="111"/>
      <c r="N241" s="111"/>
      <c r="O241" s="111"/>
      <c r="P241" s="111"/>
    </row>
    <row r="242" spans="13:16" customFormat="1" ht="15" customHeight="1">
      <c r="M242" s="111"/>
      <c r="N242" s="111"/>
      <c r="O242" s="111"/>
      <c r="P242" s="111"/>
    </row>
    <row r="243" spans="13:16" customFormat="1" ht="15" customHeight="1">
      <c r="M243" s="111"/>
      <c r="N243" s="111"/>
      <c r="O243" s="111"/>
      <c r="P243" s="111"/>
    </row>
    <row r="244" spans="13:16" customFormat="1" ht="15" customHeight="1">
      <c r="M244" s="111"/>
      <c r="N244" s="111"/>
      <c r="O244" s="111"/>
      <c r="P244" s="111"/>
    </row>
    <row r="245" spans="13:16" customFormat="1" ht="15" customHeight="1">
      <c r="M245" s="111"/>
      <c r="N245" s="111"/>
      <c r="O245" s="111"/>
      <c r="P245" s="111"/>
    </row>
    <row r="246" spans="13:16" customFormat="1" ht="15" customHeight="1">
      <c r="M246" s="111"/>
      <c r="N246" s="111"/>
      <c r="O246" s="111"/>
      <c r="P246" s="111"/>
    </row>
    <row r="247" spans="13:16" customFormat="1" ht="15" customHeight="1">
      <c r="M247" s="111"/>
      <c r="N247" s="111"/>
      <c r="O247" s="111"/>
      <c r="P247" s="111"/>
    </row>
    <row r="248" spans="13:16" customFormat="1" ht="15" customHeight="1">
      <c r="M248" s="111"/>
      <c r="N248" s="111"/>
      <c r="O248" s="111"/>
      <c r="P248" s="111"/>
    </row>
    <row r="249" spans="13:16" customFormat="1" ht="15" customHeight="1">
      <c r="M249" s="111"/>
      <c r="N249" s="111"/>
      <c r="O249" s="111"/>
      <c r="P249" s="111"/>
    </row>
    <row r="250" spans="13:16" customFormat="1" ht="15" customHeight="1">
      <c r="M250" s="111"/>
      <c r="N250" s="111"/>
      <c r="O250" s="111"/>
      <c r="P250" s="111"/>
    </row>
    <row r="251" spans="13:16" customFormat="1" ht="15" customHeight="1">
      <c r="M251" s="111"/>
      <c r="N251" s="111"/>
      <c r="O251" s="111"/>
      <c r="P251" s="111"/>
    </row>
    <row r="252" spans="13:16" customFormat="1" ht="15" customHeight="1">
      <c r="M252" s="111"/>
      <c r="N252" s="111"/>
      <c r="O252" s="111"/>
      <c r="P252" s="111"/>
    </row>
    <row r="253" spans="13:16" customFormat="1" ht="15" customHeight="1">
      <c r="M253" s="111"/>
      <c r="N253" s="111"/>
      <c r="O253" s="111"/>
      <c r="P253" s="111"/>
    </row>
    <row r="254" spans="13:16" customFormat="1" ht="15" customHeight="1">
      <c r="M254" s="111"/>
      <c r="N254" s="111"/>
      <c r="O254" s="111"/>
      <c r="P254" s="111"/>
    </row>
    <row r="255" spans="13:16" customFormat="1" ht="15" customHeight="1">
      <c r="M255" s="111"/>
      <c r="N255" s="111"/>
      <c r="O255" s="111"/>
      <c r="P255" s="111"/>
    </row>
    <row r="256" spans="13:16" customFormat="1" ht="15" customHeight="1">
      <c r="M256" s="111"/>
      <c r="N256" s="111"/>
      <c r="O256" s="111"/>
      <c r="P256" s="111"/>
    </row>
    <row r="257" spans="13:16" customFormat="1" ht="15" customHeight="1">
      <c r="M257" s="111"/>
      <c r="N257" s="111"/>
      <c r="O257" s="111"/>
      <c r="P257" s="111"/>
    </row>
    <row r="258" spans="13:16" customFormat="1" ht="15" customHeight="1">
      <c r="M258" s="111"/>
      <c r="N258" s="111"/>
      <c r="O258" s="111"/>
      <c r="P258" s="111"/>
    </row>
    <row r="259" spans="13:16" customFormat="1" ht="15" customHeight="1">
      <c r="M259" s="111"/>
      <c r="N259" s="111"/>
      <c r="O259" s="111"/>
      <c r="P259" s="111"/>
    </row>
    <row r="260" spans="13:16" customFormat="1" ht="15" customHeight="1">
      <c r="M260" s="111"/>
      <c r="N260" s="111"/>
      <c r="O260" s="111"/>
      <c r="P260" s="111"/>
    </row>
    <row r="261" spans="13:16" customFormat="1" ht="15" customHeight="1">
      <c r="M261" s="111"/>
      <c r="N261" s="111"/>
      <c r="O261" s="111"/>
      <c r="P261" s="111"/>
    </row>
    <row r="262" spans="13:16" customFormat="1" ht="15" customHeight="1">
      <c r="M262" s="111"/>
      <c r="N262" s="111"/>
      <c r="O262" s="111"/>
      <c r="P262" s="111"/>
    </row>
    <row r="263" spans="13:16" customFormat="1" ht="15" customHeight="1">
      <c r="M263" s="111"/>
      <c r="N263" s="111"/>
      <c r="O263" s="111"/>
      <c r="P263" s="111"/>
    </row>
    <row r="264" spans="13:16" customFormat="1" ht="15" customHeight="1">
      <c r="M264" s="111"/>
      <c r="N264" s="111"/>
      <c r="O264" s="111"/>
      <c r="P264" s="111"/>
    </row>
    <row r="265" spans="13:16" customFormat="1" ht="15" customHeight="1">
      <c r="M265" s="111"/>
      <c r="N265" s="111"/>
      <c r="O265" s="111"/>
      <c r="P265" s="111"/>
    </row>
    <row r="266" spans="13:16" customFormat="1" ht="15" customHeight="1">
      <c r="M266" s="111"/>
      <c r="N266" s="111"/>
      <c r="O266" s="111"/>
      <c r="P266" s="111"/>
    </row>
    <row r="267" spans="13:16" customFormat="1" ht="15" customHeight="1">
      <c r="M267" s="111"/>
      <c r="N267" s="111"/>
      <c r="O267" s="111"/>
      <c r="P267" s="111"/>
    </row>
    <row r="268" spans="13:16" customFormat="1" ht="15" customHeight="1">
      <c r="M268" s="111"/>
      <c r="N268" s="111"/>
      <c r="O268" s="111"/>
      <c r="P268" s="111"/>
    </row>
    <row r="269" spans="13:16" customFormat="1" ht="15" customHeight="1">
      <c r="M269" s="111"/>
      <c r="N269" s="111"/>
      <c r="O269" s="111"/>
      <c r="P269" s="111"/>
    </row>
    <row r="270" spans="13:16" customFormat="1" ht="15" customHeight="1">
      <c r="M270" s="111"/>
      <c r="N270" s="111"/>
      <c r="O270" s="111"/>
      <c r="P270" s="111"/>
    </row>
    <row r="271" spans="13:16" customFormat="1" ht="15" customHeight="1">
      <c r="M271" s="111"/>
      <c r="N271" s="111"/>
      <c r="O271" s="111"/>
      <c r="P271" s="111"/>
    </row>
    <row r="272" spans="13:16" customFormat="1" ht="15" customHeight="1">
      <c r="M272" s="111"/>
      <c r="N272" s="111"/>
      <c r="O272" s="111"/>
      <c r="P272" s="111"/>
    </row>
    <row r="273" spans="13:16" customFormat="1" ht="15" customHeight="1">
      <c r="M273" s="111"/>
      <c r="N273" s="111"/>
      <c r="O273" s="111"/>
      <c r="P273" s="111"/>
    </row>
    <row r="274" spans="13:16" customFormat="1" ht="15" customHeight="1">
      <c r="M274" s="111"/>
      <c r="N274" s="111"/>
      <c r="O274" s="111"/>
      <c r="P274" s="111"/>
    </row>
    <row r="275" spans="13:16" customFormat="1" ht="15" customHeight="1">
      <c r="M275" s="111"/>
      <c r="N275" s="111"/>
      <c r="O275" s="111"/>
      <c r="P275" s="111"/>
    </row>
    <row r="276" spans="13:16" customFormat="1" ht="15" customHeight="1">
      <c r="M276" s="111"/>
      <c r="N276" s="111"/>
      <c r="O276" s="111"/>
      <c r="P276" s="111"/>
    </row>
    <row r="277" spans="13:16" customFormat="1" ht="15" customHeight="1">
      <c r="M277" s="111"/>
      <c r="N277" s="111"/>
      <c r="O277" s="111"/>
      <c r="P277" s="111"/>
    </row>
    <row r="278" spans="13:16" customFormat="1" ht="15" customHeight="1">
      <c r="M278" s="111"/>
      <c r="N278" s="111"/>
      <c r="O278" s="111"/>
      <c r="P278" s="111"/>
    </row>
    <row r="279" spans="13:16" customFormat="1" ht="15" customHeight="1">
      <c r="M279" s="111"/>
      <c r="N279" s="111"/>
      <c r="O279" s="111"/>
      <c r="P279" s="111"/>
    </row>
    <row r="280" spans="13:16" customFormat="1" ht="15" customHeight="1">
      <c r="M280" s="111"/>
      <c r="N280" s="111"/>
      <c r="O280" s="111"/>
      <c r="P280" s="111"/>
    </row>
    <row r="281" spans="13:16" customFormat="1" ht="15" customHeight="1">
      <c r="M281" s="111"/>
      <c r="N281" s="111"/>
      <c r="O281" s="111"/>
      <c r="P281" s="111"/>
    </row>
    <row r="282" spans="13:16" customFormat="1" ht="15" customHeight="1">
      <c r="M282" s="111"/>
      <c r="N282" s="111"/>
      <c r="O282" s="111"/>
      <c r="P282" s="111"/>
    </row>
    <row r="283" spans="13:16" customFormat="1" ht="15" customHeight="1">
      <c r="M283" s="111"/>
      <c r="N283" s="111"/>
      <c r="O283" s="111"/>
      <c r="P283" s="111"/>
    </row>
    <row r="284" spans="13:16" customFormat="1" ht="15" customHeight="1">
      <c r="M284" s="111"/>
      <c r="N284" s="111"/>
      <c r="O284" s="111"/>
      <c r="P284" s="111"/>
    </row>
    <row r="285" spans="13:16" customFormat="1" ht="15" customHeight="1">
      <c r="M285" s="111"/>
      <c r="N285" s="111"/>
      <c r="O285" s="111"/>
      <c r="P285" s="111"/>
    </row>
    <row r="286" spans="13:16" customFormat="1" ht="15" customHeight="1">
      <c r="M286" s="111"/>
      <c r="N286" s="111"/>
      <c r="O286" s="111"/>
      <c r="P286" s="111"/>
    </row>
    <row r="287" spans="13:16" customFormat="1" ht="15" customHeight="1">
      <c r="M287" s="111"/>
      <c r="N287" s="111"/>
      <c r="O287" s="111"/>
      <c r="P287" s="111"/>
    </row>
    <row r="288" spans="13:16" customFormat="1" ht="15" customHeight="1">
      <c r="M288" s="111"/>
      <c r="N288" s="111"/>
      <c r="O288" s="111"/>
      <c r="P288" s="111"/>
    </row>
    <row r="289" spans="13:16" customFormat="1" ht="15" customHeight="1">
      <c r="M289" s="111"/>
      <c r="N289" s="111"/>
      <c r="O289" s="111"/>
      <c r="P289" s="111"/>
    </row>
    <row r="290" spans="13:16" customFormat="1" ht="15" customHeight="1">
      <c r="M290" s="111"/>
      <c r="N290" s="111"/>
      <c r="O290" s="111"/>
      <c r="P290" s="111"/>
    </row>
    <row r="291" spans="13:16" customFormat="1" ht="15" customHeight="1">
      <c r="M291" s="111"/>
      <c r="N291" s="111"/>
      <c r="O291" s="111"/>
      <c r="P291" s="111"/>
    </row>
    <row r="292" spans="13:16" customFormat="1" ht="15" customHeight="1">
      <c r="M292" s="111"/>
      <c r="N292" s="111"/>
      <c r="O292" s="111"/>
      <c r="P292" s="111"/>
    </row>
    <row r="293" spans="13:16" customFormat="1" ht="15" customHeight="1">
      <c r="M293" s="111"/>
      <c r="N293" s="111"/>
      <c r="O293" s="111"/>
      <c r="P293" s="111"/>
    </row>
    <row r="294" spans="13:16" customFormat="1" ht="15" customHeight="1">
      <c r="M294" s="111"/>
      <c r="N294" s="111"/>
      <c r="O294" s="111"/>
      <c r="P294" s="111"/>
    </row>
    <row r="295" spans="13:16" customFormat="1" ht="15" customHeight="1">
      <c r="M295" s="111"/>
      <c r="N295" s="111"/>
      <c r="O295" s="111"/>
      <c r="P295" s="111"/>
    </row>
    <row r="296" spans="13:16" customFormat="1" ht="15" customHeight="1">
      <c r="M296" s="111"/>
      <c r="N296" s="111"/>
      <c r="O296" s="111"/>
      <c r="P296" s="111"/>
    </row>
    <row r="297" spans="13:16" customFormat="1" ht="15" customHeight="1">
      <c r="M297" s="111"/>
      <c r="N297" s="111"/>
      <c r="O297" s="111"/>
      <c r="P297" s="111"/>
    </row>
    <row r="298" spans="13:16" customFormat="1" ht="15" customHeight="1">
      <c r="M298" s="111"/>
      <c r="N298" s="111"/>
      <c r="O298" s="111"/>
      <c r="P298" s="111"/>
    </row>
    <row r="299" spans="13:16" customFormat="1" ht="15" customHeight="1">
      <c r="M299" s="111"/>
      <c r="N299" s="111"/>
      <c r="O299" s="111"/>
      <c r="P299" s="111"/>
    </row>
    <row r="300" spans="13:16" customFormat="1" ht="15" customHeight="1">
      <c r="M300" s="111"/>
      <c r="N300" s="111"/>
      <c r="O300" s="111"/>
      <c r="P300" s="111"/>
    </row>
    <row r="301" spans="13:16" customFormat="1" ht="15" customHeight="1">
      <c r="M301" s="111"/>
      <c r="N301" s="111"/>
      <c r="O301" s="111"/>
      <c r="P301" s="111"/>
    </row>
    <row r="302" spans="13:16" customFormat="1" ht="15" customHeight="1">
      <c r="M302" s="111"/>
      <c r="N302" s="111"/>
      <c r="O302" s="111"/>
      <c r="P302" s="111"/>
    </row>
    <row r="303" spans="13:16" customFormat="1" ht="15" customHeight="1">
      <c r="M303" s="111"/>
      <c r="N303" s="111"/>
      <c r="O303" s="111"/>
      <c r="P303" s="111"/>
    </row>
    <row r="304" spans="13:16" customFormat="1" ht="15" customHeight="1">
      <c r="M304" s="111"/>
      <c r="N304" s="111"/>
      <c r="O304" s="111"/>
      <c r="P304" s="111"/>
    </row>
    <row r="305" spans="13:16" customFormat="1" ht="15" customHeight="1">
      <c r="M305" s="111"/>
      <c r="N305" s="111"/>
      <c r="O305" s="111"/>
      <c r="P305" s="111"/>
    </row>
    <row r="306" spans="13:16" customFormat="1" ht="15" customHeight="1">
      <c r="M306" s="111"/>
      <c r="N306" s="111"/>
      <c r="O306" s="111"/>
      <c r="P306" s="111"/>
    </row>
    <row r="307" spans="13:16" customFormat="1" ht="15" customHeight="1">
      <c r="M307" s="111"/>
      <c r="N307" s="111"/>
      <c r="O307" s="111"/>
      <c r="P307" s="111"/>
    </row>
    <row r="308" spans="13:16" customFormat="1" ht="15" customHeight="1">
      <c r="M308" s="111"/>
      <c r="N308" s="111"/>
      <c r="O308" s="111"/>
      <c r="P308" s="111"/>
    </row>
    <row r="309" spans="13:16" customFormat="1" ht="15" customHeight="1">
      <c r="M309" s="111"/>
      <c r="N309" s="111"/>
      <c r="O309" s="111"/>
      <c r="P309" s="111"/>
    </row>
    <row r="310" spans="13:16" customFormat="1" ht="15" customHeight="1">
      <c r="M310" s="111"/>
      <c r="N310" s="111"/>
      <c r="O310" s="111"/>
      <c r="P310" s="111"/>
    </row>
    <row r="311" spans="13:16" customFormat="1" ht="15" customHeight="1">
      <c r="M311" s="111"/>
      <c r="N311" s="111"/>
      <c r="O311" s="111"/>
      <c r="P311" s="111"/>
    </row>
    <row r="312" spans="13:16" customFormat="1" ht="15" customHeight="1">
      <c r="M312" s="111"/>
      <c r="N312" s="111"/>
      <c r="O312" s="111"/>
      <c r="P312" s="111"/>
    </row>
    <row r="313" spans="13:16" customFormat="1" ht="15" customHeight="1">
      <c r="M313" s="111"/>
      <c r="N313" s="111"/>
      <c r="O313" s="111"/>
      <c r="P313" s="111"/>
    </row>
    <row r="314" spans="13:16" customFormat="1" ht="15" customHeight="1">
      <c r="M314" s="111"/>
      <c r="N314" s="111"/>
      <c r="O314" s="111"/>
      <c r="P314" s="111"/>
    </row>
    <row r="315" spans="13:16" customFormat="1" ht="15" customHeight="1">
      <c r="M315" s="111"/>
      <c r="N315" s="111"/>
      <c r="O315" s="111"/>
      <c r="P315" s="111"/>
    </row>
    <row r="316" spans="13:16" customFormat="1" ht="15" customHeight="1">
      <c r="M316" s="111"/>
      <c r="N316" s="111"/>
      <c r="O316" s="111"/>
      <c r="P316" s="111"/>
    </row>
    <row r="317" spans="13:16" customFormat="1" ht="15" customHeight="1">
      <c r="M317" s="111"/>
      <c r="N317" s="111"/>
      <c r="O317" s="111"/>
      <c r="P317" s="111"/>
    </row>
    <row r="318" spans="13:16" customFormat="1" ht="15" customHeight="1">
      <c r="M318" s="111"/>
      <c r="N318" s="111"/>
      <c r="O318" s="111"/>
      <c r="P318" s="111"/>
    </row>
    <row r="319" spans="13:16" customFormat="1" ht="15" customHeight="1">
      <c r="M319" s="111"/>
      <c r="N319" s="111"/>
      <c r="O319" s="111"/>
      <c r="P319" s="111"/>
    </row>
    <row r="320" spans="13:16" customFormat="1" ht="15" customHeight="1">
      <c r="M320" s="111"/>
      <c r="N320" s="111"/>
      <c r="O320" s="111"/>
      <c r="P320" s="111"/>
    </row>
    <row r="321" spans="13:16" customFormat="1" ht="15" customHeight="1">
      <c r="M321" s="111"/>
      <c r="N321" s="111"/>
      <c r="O321" s="111"/>
      <c r="P321" s="111"/>
    </row>
    <row r="322" spans="13:16" customFormat="1" ht="15" customHeight="1">
      <c r="M322" s="111"/>
      <c r="N322" s="111"/>
      <c r="O322" s="111"/>
      <c r="P322" s="111"/>
    </row>
    <row r="323" spans="13:16" customFormat="1" ht="15" customHeight="1">
      <c r="M323" s="111"/>
      <c r="N323" s="111"/>
      <c r="O323" s="111"/>
      <c r="P323" s="111"/>
    </row>
    <row r="324" spans="13:16" customFormat="1" ht="15" customHeight="1">
      <c r="M324" s="111"/>
      <c r="N324" s="111"/>
      <c r="O324" s="111"/>
      <c r="P324" s="111"/>
    </row>
    <row r="325" spans="13:16" customFormat="1" ht="15" customHeight="1">
      <c r="M325" s="111"/>
      <c r="N325" s="111"/>
      <c r="O325" s="111"/>
      <c r="P325" s="111"/>
    </row>
    <row r="326" spans="13:16" customFormat="1" ht="15" customHeight="1">
      <c r="M326" s="111"/>
      <c r="N326" s="111"/>
      <c r="O326" s="111"/>
      <c r="P326" s="111"/>
    </row>
    <row r="327" spans="13:16" customFormat="1" ht="15" customHeight="1">
      <c r="M327" s="111"/>
      <c r="N327" s="111"/>
      <c r="O327" s="111"/>
      <c r="P327" s="111"/>
    </row>
    <row r="328" spans="13:16" customFormat="1" ht="15" customHeight="1">
      <c r="M328" s="111"/>
      <c r="N328" s="111"/>
      <c r="O328" s="111"/>
      <c r="P328" s="111"/>
    </row>
    <row r="329" spans="13:16" customFormat="1" ht="15" customHeight="1">
      <c r="M329" s="111"/>
      <c r="N329" s="111"/>
      <c r="O329" s="111"/>
      <c r="P329" s="111"/>
    </row>
    <row r="330" spans="13:16" customFormat="1" ht="15" customHeight="1">
      <c r="M330" s="111"/>
      <c r="N330" s="111"/>
      <c r="O330" s="111"/>
      <c r="P330" s="111"/>
    </row>
    <row r="331" spans="13:16" customFormat="1" ht="15" customHeight="1">
      <c r="M331" s="111"/>
      <c r="N331" s="111"/>
      <c r="O331" s="111"/>
      <c r="P331" s="111"/>
    </row>
    <row r="332" spans="13:16" customFormat="1" ht="15" customHeight="1">
      <c r="M332" s="111"/>
      <c r="N332" s="111"/>
      <c r="O332" s="111"/>
      <c r="P332" s="111"/>
    </row>
    <row r="333" spans="13:16" customFormat="1" ht="15" customHeight="1">
      <c r="M333" s="111"/>
      <c r="N333" s="111"/>
      <c r="O333" s="111"/>
      <c r="P333" s="111"/>
    </row>
    <row r="334" spans="13:16" customFormat="1" ht="15" customHeight="1">
      <c r="M334" s="111"/>
      <c r="N334" s="111"/>
      <c r="O334" s="111"/>
      <c r="P334" s="111"/>
    </row>
    <row r="335" spans="13:16" customFormat="1" ht="15" customHeight="1">
      <c r="M335" s="111"/>
      <c r="N335" s="111"/>
      <c r="O335" s="111"/>
      <c r="P335" s="111"/>
    </row>
    <row r="336" spans="13:16" customFormat="1" ht="15" customHeight="1">
      <c r="M336" s="111"/>
      <c r="N336" s="111"/>
      <c r="O336" s="111"/>
      <c r="P336" s="111"/>
    </row>
    <row r="337" spans="13:16" customFormat="1" ht="15" customHeight="1">
      <c r="M337" s="111"/>
      <c r="N337" s="111"/>
      <c r="O337" s="111"/>
      <c r="P337" s="111"/>
    </row>
    <row r="338" spans="13:16" customFormat="1" ht="15" customHeight="1">
      <c r="M338" s="111"/>
      <c r="N338" s="111"/>
      <c r="O338" s="111"/>
      <c r="P338" s="111"/>
    </row>
    <row r="339" spans="13:16" customFormat="1" ht="15" customHeight="1">
      <c r="M339" s="111"/>
      <c r="N339" s="111"/>
      <c r="O339" s="111"/>
      <c r="P339" s="111"/>
    </row>
    <row r="340" spans="13:16" customFormat="1" ht="15" customHeight="1">
      <c r="M340" s="111"/>
      <c r="N340" s="111"/>
      <c r="O340" s="111"/>
      <c r="P340" s="111"/>
    </row>
    <row r="341" spans="13:16" customFormat="1" ht="15" customHeight="1">
      <c r="M341" s="111"/>
      <c r="N341" s="111"/>
      <c r="O341" s="111"/>
      <c r="P341" s="111"/>
    </row>
    <row r="342" spans="13:16" customFormat="1" ht="15" customHeight="1">
      <c r="M342" s="111"/>
      <c r="N342" s="111"/>
      <c r="O342" s="111"/>
      <c r="P342" s="111"/>
    </row>
    <row r="343" spans="13:16" customFormat="1" ht="15" customHeight="1">
      <c r="M343" s="111"/>
      <c r="N343" s="111"/>
      <c r="O343" s="111"/>
      <c r="P343" s="111"/>
    </row>
    <row r="344" spans="13:16" customFormat="1" ht="15" customHeight="1">
      <c r="M344" s="111"/>
      <c r="N344" s="111"/>
      <c r="O344" s="111"/>
      <c r="P344" s="111"/>
    </row>
    <row r="345" spans="13:16" customFormat="1" ht="15" customHeight="1">
      <c r="M345" s="111"/>
      <c r="N345" s="111"/>
      <c r="O345" s="111"/>
      <c r="P345" s="111"/>
    </row>
    <row r="346" spans="13:16" customFormat="1" ht="15" customHeight="1">
      <c r="M346" s="111"/>
      <c r="N346" s="111"/>
      <c r="O346" s="111"/>
      <c r="P346" s="111"/>
    </row>
    <row r="347" spans="13:16" customFormat="1" ht="15" customHeight="1">
      <c r="M347" s="111"/>
      <c r="N347" s="111"/>
      <c r="O347" s="111"/>
      <c r="P347" s="111"/>
    </row>
    <row r="348" spans="13:16" customFormat="1" ht="15" customHeight="1">
      <c r="M348" s="111"/>
      <c r="N348" s="111"/>
      <c r="O348" s="111"/>
      <c r="P348" s="111"/>
    </row>
    <row r="349" spans="13:16" customFormat="1" ht="15" customHeight="1">
      <c r="M349" s="111"/>
      <c r="N349" s="111"/>
      <c r="O349" s="111"/>
      <c r="P349" s="111"/>
    </row>
    <row r="350" spans="13:16" customFormat="1" ht="15" customHeight="1">
      <c r="M350" s="111"/>
      <c r="N350" s="111"/>
      <c r="O350" s="111"/>
      <c r="P350" s="111"/>
    </row>
    <row r="351" spans="13:16" customFormat="1" ht="15" customHeight="1">
      <c r="M351" s="111"/>
      <c r="N351" s="111"/>
      <c r="O351" s="111"/>
      <c r="P351" s="111"/>
    </row>
    <row r="352" spans="13:16" customFormat="1" ht="15" customHeight="1">
      <c r="M352" s="111"/>
      <c r="N352" s="111"/>
      <c r="O352" s="111"/>
      <c r="P352" s="111"/>
    </row>
    <row r="353" spans="13:16" customFormat="1" ht="15" customHeight="1">
      <c r="M353" s="111"/>
      <c r="N353" s="111"/>
      <c r="O353" s="111"/>
      <c r="P353" s="111"/>
    </row>
    <row r="354" spans="13:16" customFormat="1" ht="15" customHeight="1">
      <c r="M354" s="111"/>
      <c r="N354" s="111"/>
      <c r="O354" s="111"/>
      <c r="P354" s="111"/>
    </row>
    <row r="355" spans="13:16" customFormat="1" ht="15" customHeight="1">
      <c r="M355" s="111"/>
      <c r="N355" s="111"/>
      <c r="O355" s="111"/>
      <c r="P355" s="111"/>
    </row>
    <row r="356" spans="13:16" customFormat="1" ht="15" customHeight="1">
      <c r="M356" s="111"/>
      <c r="N356" s="111"/>
      <c r="O356" s="111"/>
      <c r="P356" s="111"/>
    </row>
    <row r="357" spans="13:16" customFormat="1" ht="15" customHeight="1">
      <c r="M357" s="111"/>
      <c r="N357" s="111"/>
      <c r="O357" s="111"/>
      <c r="P357" s="111"/>
    </row>
    <row r="358" spans="13:16" customFormat="1" ht="15" customHeight="1">
      <c r="M358" s="111"/>
      <c r="N358" s="111"/>
      <c r="O358" s="111"/>
      <c r="P358" s="111"/>
    </row>
    <row r="359" spans="13:16" customFormat="1" ht="15" customHeight="1">
      <c r="M359" s="111"/>
      <c r="N359" s="111"/>
      <c r="O359" s="111"/>
      <c r="P359" s="111"/>
    </row>
    <row r="360" spans="13:16" customFormat="1" ht="15" customHeight="1">
      <c r="M360" s="111"/>
      <c r="N360" s="111"/>
      <c r="O360" s="111"/>
      <c r="P360" s="111"/>
    </row>
    <row r="361" spans="13:16" customFormat="1" ht="15" customHeight="1">
      <c r="M361" s="111"/>
      <c r="N361" s="111"/>
      <c r="O361" s="111"/>
      <c r="P361" s="111"/>
    </row>
    <row r="362" spans="13:16" customFormat="1" ht="15" customHeight="1">
      <c r="M362" s="111"/>
      <c r="N362" s="111"/>
      <c r="O362" s="111"/>
      <c r="P362" s="111"/>
    </row>
    <row r="363" spans="13:16" customFormat="1" ht="15" customHeight="1">
      <c r="M363" s="111"/>
      <c r="N363" s="111"/>
      <c r="O363" s="111"/>
      <c r="P363" s="111"/>
    </row>
    <row r="364" spans="13:16" customFormat="1" ht="15" customHeight="1">
      <c r="M364" s="111"/>
      <c r="N364" s="111"/>
      <c r="O364" s="111"/>
      <c r="P364" s="111"/>
    </row>
    <row r="365" spans="13:16" customFormat="1" ht="15" customHeight="1">
      <c r="M365" s="111"/>
      <c r="N365" s="111"/>
      <c r="O365" s="111"/>
      <c r="P365" s="111"/>
    </row>
    <row r="366" spans="13:16" customFormat="1" ht="15" customHeight="1">
      <c r="M366" s="111"/>
      <c r="N366" s="111"/>
      <c r="O366" s="111"/>
      <c r="P366" s="111"/>
    </row>
    <row r="367" spans="13:16" customFormat="1" ht="15" customHeight="1">
      <c r="M367" s="111"/>
      <c r="N367" s="111"/>
      <c r="O367" s="111"/>
      <c r="P367" s="111"/>
    </row>
    <row r="368" spans="13:16" customFormat="1" ht="15" customHeight="1">
      <c r="M368" s="111"/>
      <c r="N368" s="111"/>
      <c r="O368" s="111"/>
      <c r="P368" s="111"/>
    </row>
    <row r="369" spans="13:16" customFormat="1" ht="15" customHeight="1">
      <c r="M369" s="111"/>
      <c r="N369" s="111"/>
      <c r="O369" s="111"/>
      <c r="P369" s="111"/>
    </row>
    <row r="370" spans="13:16" customFormat="1" ht="15" customHeight="1">
      <c r="M370" s="111"/>
      <c r="N370" s="111"/>
      <c r="O370" s="111"/>
      <c r="P370" s="111"/>
    </row>
    <row r="371" spans="13:16" customFormat="1" ht="15" customHeight="1">
      <c r="M371" s="111"/>
      <c r="N371" s="111"/>
      <c r="O371" s="111"/>
      <c r="P371" s="111"/>
    </row>
    <row r="372" spans="13:16" customFormat="1" ht="15" customHeight="1">
      <c r="M372" s="111"/>
      <c r="N372" s="111"/>
      <c r="O372" s="111"/>
      <c r="P372" s="111"/>
    </row>
    <row r="373" spans="13:16" customFormat="1" ht="15" customHeight="1">
      <c r="M373" s="111"/>
      <c r="N373" s="111"/>
      <c r="O373" s="111"/>
      <c r="P373" s="111"/>
    </row>
    <row r="374" spans="13:16" customFormat="1" ht="15" customHeight="1">
      <c r="M374" s="111"/>
      <c r="N374" s="111"/>
      <c r="O374" s="111"/>
      <c r="P374" s="111"/>
    </row>
    <row r="375" spans="13:16" customFormat="1" ht="15" customHeight="1">
      <c r="M375" s="111"/>
      <c r="N375" s="111"/>
      <c r="O375" s="111"/>
      <c r="P375" s="111"/>
    </row>
    <row r="376" spans="13:16" customFormat="1" ht="15" customHeight="1">
      <c r="M376" s="111"/>
      <c r="N376" s="111"/>
      <c r="O376" s="111"/>
      <c r="P376" s="111"/>
    </row>
    <row r="377" spans="13:16" customFormat="1" ht="15" customHeight="1">
      <c r="M377" s="111"/>
      <c r="N377" s="111"/>
      <c r="O377" s="111"/>
      <c r="P377" s="111"/>
    </row>
    <row r="378" spans="13:16" customFormat="1" ht="15" customHeight="1">
      <c r="M378" s="111"/>
      <c r="N378" s="111"/>
      <c r="O378" s="111"/>
      <c r="P378" s="111"/>
    </row>
    <row r="379" spans="13:16" customFormat="1" ht="15" customHeight="1">
      <c r="M379" s="111"/>
      <c r="N379" s="111"/>
      <c r="O379" s="111"/>
      <c r="P379" s="111"/>
    </row>
    <row r="380" spans="13:16" customFormat="1" ht="15" customHeight="1">
      <c r="M380" s="111"/>
      <c r="N380" s="111"/>
      <c r="O380" s="111"/>
      <c r="P380" s="111"/>
    </row>
    <row r="381" spans="13:16" customFormat="1" ht="15" customHeight="1">
      <c r="M381" s="111"/>
      <c r="N381" s="111"/>
      <c r="O381" s="111"/>
      <c r="P381" s="111"/>
    </row>
    <row r="382" spans="13:16" customFormat="1" ht="15" customHeight="1">
      <c r="M382" s="111"/>
      <c r="N382" s="111"/>
      <c r="O382" s="111"/>
      <c r="P382" s="111"/>
    </row>
    <row r="383" spans="13:16" customFormat="1" ht="15" customHeight="1">
      <c r="M383" s="111"/>
      <c r="N383" s="111"/>
      <c r="O383" s="111"/>
      <c r="P383" s="111"/>
    </row>
    <row r="384" spans="13:16" customFormat="1" ht="15" customHeight="1">
      <c r="M384" s="111"/>
      <c r="N384" s="111"/>
      <c r="O384" s="111"/>
      <c r="P384" s="111"/>
    </row>
    <row r="385" spans="13:16" customFormat="1" ht="15" customHeight="1">
      <c r="M385" s="111"/>
      <c r="N385" s="111"/>
      <c r="O385" s="111"/>
      <c r="P385" s="111"/>
    </row>
    <row r="386" spans="13:16" customFormat="1" ht="15" customHeight="1">
      <c r="M386" s="111"/>
      <c r="N386" s="111"/>
      <c r="O386" s="111"/>
      <c r="P386" s="111"/>
    </row>
    <row r="387" spans="13:16" customFormat="1" ht="15" customHeight="1">
      <c r="M387" s="111"/>
      <c r="N387" s="111"/>
      <c r="O387" s="111"/>
      <c r="P387" s="111"/>
    </row>
    <row r="388" spans="13:16" customFormat="1" ht="15" customHeight="1">
      <c r="M388" s="111"/>
      <c r="N388" s="111"/>
      <c r="O388" s="111"/>
      <c r="P388" s="111"/>
    </row>
    <row r="389" spans="13:16" customFormat="1" ht="15" customHeight="1">
      <c r="M389" s="111"/>
      <c r="N389" s="111"/>
      <c r="O389" s="111"/>
      <c r="P389" s="111"/>
    </row>
    <row r="390" spans="13:16" customFormat="1" ht="15" customHeight="1">
      <c r="M390" s="111"/>
      <c r="N390" s="111"/>
      <c r="O390" s="111"/>
      <c r="P390" s="111"/>
    </row>
    <row r="391" spans="13:16" customFormat="1" ht="15" customHeight="1">
      <c r="M391" s="111"/>
      <c r="N391" s="111"/>
      <c r="O391" s="111"/>
      <c r="P391" s="111"/>
    </row>
    <row r="392" spans="13:16" customFormat="1" ht="15" customHeight="1">
      <c r="M392" s="111"/>
      <c r="N392" s="111"/>
      <c r="O392" s="111"/>
      <c r="P392" s="111"/>
    </row>
    <row r="393" spans="13:16" customFormat="1" ht="15" customHeight="1">
      <c r="M393" s="111"/>
      <c r="N393" s="111"/>
      <c r="O393" s="111"/>
      <c r="P393" s="111"/>
    </row>
    <row r="394" spans="13:16" customFormat="1" ht="15" customHeight="1">
      <c r="M394" s="111"/>
      <c r="N394" s="111"/>
      <c r="O394" s="111"/>
      <c r="P394" s="111"/>
    </row>
    <row r="395" spans="13:16" customFormat="1" ht="15" customHeight="1">
      <c r="M395" s="111"/>
      <c r="N395" s="111"/>
      <c r="O395" s="111"/>
      <c r="P395" s="111"/>
    </row>
    <row r="396" spans="13:16" customFormat="1" ht="15" customHeight="1">
      <c r="M396" s="111"/>
      <c r="N396" s="111"/>
      <c r="O396" s="111"/>
      <c r="P396" s="111"/>
    </row>
    <row r="397" spans="13:16" customFormat="1" ht="15" customHeight="1">
      <c r="M397" s="111"/>
      <c r="N397" s="111"/>
      <c r="O397" s="111"/>
      <c r="P397" s="111"/>
    </row>
    <row r="398" spans="13:16" customFormat="1" ht="15" customHeight="1">
      <c r="M398" s="111"/>
      <c r="N398" s="111"/>
      <c r="O398" s="111"/>
      <c r="P398" s="111"/>
    </row>
    <row r="399" spans="13:16" customFormat="1" ht="15" customHeight="1">
      <c r="M399" s="111"/>
      <c r="N399" s="111"/>
      <c r="O399" s="111"/>
      <c r="P399" s="111"/>
    </row>
    <row r="400" spans="13:16" customFormat="1" ht="15" customHeight="1">
      <c r="M400" s="111"/>
      <c r="N400" s="111"/>
      <c r="O400" s="111"/>
      <c r="P400" s="111"/>
    </row>
    <row r="401" spans="13:16" customFormat="1" ht="15" customHeight="1">
      <c r="M401" s="111"/>
      <c r="N401" s="111"/>
      <c r="O401" s="111"/>
      <c r="P401" s="111"/>
    </row>
    <row r="402" spans="13:16" customFormat="1" ht="15" customHeight="1">
      <c r="M402" s="111"/>
      <c r="N402" s="111"/>
      <c r="O402" s="111"/>
      <c r="P402" s="111"/>
    </row>
    <row r="403" spans="13:16" customFormat="1" ht="15" customHeight="1">
      <c r="M403" s="111"/>
      <c r="N403" s="111"/>
      <c r="O403" s="111"/>
      <c r="P403" s="111"/>
    </row>
    <row r="404" spans="13:16" customFormat="1" ht="15" customHeight="1">
      <c r="M404" s="111"/>
      <c r="N404" s="111"/>
      <c r="O404" s="111"/>
      <c r="P404" s="111"/>
    </row>
    <row r="405" spans="13:16" customFormat="1" ht="15" customHeight="1">
      <c r="M405" s="111"/>
      <c r="N405" s="111"/>
      <c r="O405" s="111"/>
      <c r="P405" s="111"/>
    </row>
    <row r="406" spans="13:16" customFormat="1" ht="15" customHeight="1">
      <c r="M406" s="111"/>
      <c r="N406" s="111"/>
      <c r="O406" s="111"/>
      <c r="P406" s="111"/>
    </row>
    <row r="407" spans="13:16" customFormat="1" ht="15" customHeight="1">
      <c r="M407" s="111"/>
      <c r="N407" s="111"/>
      <c r="O407" s="111"/>
      <c r="P407" s="111"/>
    </row>
    <row r="408" spans="13:16" customFormat="1" ht="15" customHeight="1">
      <c r="M408" s="111"/>
      <c r="N408" s="111"/>
      <c r="O408" s="111"/>
      <c r="P408" s="111"/>
    </row>
    <row r="409" spans="13:16" customFormat="1" ht="15" customHeight="1">
      <c r="M409" s="111"/>
      <c r="N409" s="111"/>
      <c r="O409" s="111"/>
      <c r="P409" s="111"/>
    </row>
    <row r="410" spans="13:16" customFormat="1" ht="15" customHeight="1">
      <c r="M410" s="111"/>
      <c r="N410" s="111"/>
      <c r="O410" s="111"/>
      <c r="P410" s="111"/>
    </row>
    <row r="411" spans="13:16" customFormat="1" ht="15" customHeight="1">
      <c r="M411" s="111"/>
      <c r="N411" s="111"/>
      <c r="O411" s="111"/>
      <c r="P411" s="111"/>
    </row>
    <row r="412" spans="13:16" customFormat="1" ht="15" customHeight="1">
      <c r="M412" s="111"/>
      <c r="N412" s="111"/>
      <c r="O412" s="111"/>
      <c r="P412" s="111"/>
    </row>
    <row r="413" spans="13:16" customFormat="1" ht="15" customHeight="1">
      <c r="M413" s="111"/>
      <c r="N413" s="111"/>
      <c r="O413" s="111"/>
      <c r="P413" s="111"/>
    </row>
    <row r="414" spans="13:16" customFormat="1" ht="15" customHeight="1">
      <c r="M414" s="111"/>
      <c r="N414" s="111"/>
      <c r="O414" s="111"/>
      <c r="P414" s="111"/>
    </row>
    <row r="415" spans="13:16" customFormat="1" ht="15" customHeight="1">
      <c r="M415" s="111"/>
      <c r="N415" s="111"/>
      <c r="O415" s="111"/>
      <c r="P415" s="111"/>
    </row>
    <row r="416" spans="13:16" customFormat="1" ht="15" customHeight="1">
      <c r="M416" s="111"/>
      <c r="N416" s="111"/>
      <c r="O416" s="111"/>
      <c r="P416" s="111"/>
    </row>
    <row r="417" spans="13:16" customFormat="1" ht="15" customHeight="1">
      <c r="M417" s="111"/>
      <c r="N417" s="111"/>
      <c r="O417" s="111"/>
      <c r="P417" s="111"/>
    </row>
    <row r="418" spans="13:16" customFormat="1" ht="15" customHeight="1">
      <c r="M418" s="111"/>
      <c r="N418" s="111"/>
      <c r="O418" s="111"/>
      <c r="P418" s="111"/>
    </row>
    <row r="419" spans="13:16" customFormat="1" ht="15" customHeight="1">
      <c r="M419" s="111"/>
      <c r="N419" s="111"/>
      <c r="O419" s="111"/>
      <c r="P419" s="111"/>
    </row>
    <row r="420" spans="13:16" customFormat="1" ht="15" customHeight="1">
      <c r="M420" s="111"/>
      <c r="N420" s="111"/>
      <c r="O420" s="111"/>
      <c r="P420" s="111"/>
    </row>
    <row r="421" spans="13:16" customFormat="1" ht="15" customHeight="1">
      <c r="M421" s="111"/>
      <c r="N421" s="111"/>
      <c r="O421" s="111"/>
      <c r="P421" s="111"/>
    </row>
    <row r="422" spans="13:16" customFormat="1" ht="15" customHeight="1">
      <c r="M422" s="111"/>
      <c r="N422" s="111"/>
      <c r="O422" s="111"/>
      <c r="P422" s="111"/>
    </row>
    <row r="423" spans="13:16" customFormat="1" ht="15" customHeight="1">
      <c r="M423" s="111"/>
      <c r="N423" s="111"/>
      <c r="O423" s="111"/>
      <c r="P423" s="111"/>
    </row>
    <row r="424" spans="13:16" customFormat="1" ht="15" customHeight="1">
      <c r="M424" s="111"/>
      <c r="N424" s="111"/>
      <c r="O424" s="111"/>
      <c r="P424" s="111"/>
    </row>
    <row r="425" spans="13:16" customFormat="1" ht="15" customHeight="1">
      <c r="M425" s="111"/>
      <c r="N425" s="111"/>
      <c r="O425" s="111"/>
      <c r="P425" s="111"/>
    </row>
    <row r="426" spans="13:16" customFormat="1" ht="15" customHeight="1">
      <c r="M426" s="111"/>
      <c r="N426" s="111"/>
      <c r="O426" s="111"/>
      <c r="P426" s="111"/>
    </row>
    <row r="427" spans="13:16" customFormat="1" ht="15" customHeight="1">
      <c r="M427" s="111"/>
      <c r="N427" s="111"/>
      <c r="O427" s="111"/>
      <c r="P427" s="111"/>
    </row>
    <row r="428" spans="13:16" customFormat="1" ht="15" customHeight="1">
      <c r="M428" s="111"/>
      <c r="N428" s="111"/>
      <c r="O428" s="111"/>
      <c r="P428" s="111"/>
    </row>
    <row r="429" spans="13:16" customFormat="1" ht="15" customHeight="1">
      <c r="M429" s="111"/>
      <c r="N429" s="111"/>
      <c r="O429" s="111"/>
      <c r="P429" s="111"/>
    </row>
    <row r="430" spans="13:16" customFormat="1" ht="15" customHeight="1">
      <c r="M430" s="111"/>
      <c r="N430" s="111"/>
      <c r="O430" s="111"/>
      <c r="P430" s="111"/>
    </row>
    <row r="431" spans="13:16" customFormat="1" ht="15" customHeight="1">
      <c r="M431" s="111"/>
      <c r="N431" s="111"/>
      <c r="O431" s="111"/>
      <c r="P431" s="111"/>
    </row>
    <row r="432" spans="13:16" customFormat="1" ht="15" customHeight="1">
      <c r="M432" s="111"/>
      <c r="N432" s="111"/>
      <c r="O432" s="111"/>
      <c r="P432" s="111"/>
    </row>
    <row r="433" spans="13:16" customFormat="1" ht="15" customHeight="1">
      <c r="M433" s="111"/>
      <c r="N433" s="111"/>
      <c r="O433" s="111"/>
      <c r="P433" s="111"/>
    </row>
    <row r="434" spans="13:16" customFormat="1" ht="15" customHeight="1">
      <c r="M434" s="111"/>
      <c r="N434" s="111"/>
      <c r="O434" s="111"/>
      <c r="P434" s="111"/>
    </row>
    <row r="435" spans="13:16" customFormat="1" ht="15" customHeight="1">
      <c r="M435" s="111"/>
      <c r="N435" s="111"/>
      <c r="O435" s="111"/>
      <c r="P435" s="111"/>
    </row>
    <row r="436" spans="13:16" customFormat="1" ht="15" customHeight="1">
      <c r="M436" s="111"/>
      <c r="N436" s="111"/>
      <c r="O436" s="111"/>
      <c r="P436" s="111"/>
    </row>
    <row r="437" spans="13:16" customFormat="1" ht="15" customHeight="1">
      <c r="M437" s="111"/>
      <c r="N437" s="111"/>
      <c r="O437" s="111"/>
      <c r="P437" s="111"/>
    </row>
    <row r="438" spans="13:16" customFormat="1" ht="15" customHeight="1">
      <c r="M438" s="111"/>
      <c r="N438" s="111"/>
      <c r="O438" s="111"/>
      <c r="P438" s="111"/>
    </row>
    <row r="439" spans="13:16" customFormat="1" ht="15" customHeight="1">
      <c r="M439" s="111"/>
      <c r="N439" s="111"/>
      <c r="O439" s="111"/>
      <c r="P439" s="111"/>
    </row>
    <row r="440" spans="13:16" customFormat="1" ht="15" customHeight="1">
      <c r="M440" s="111"/>
      <c r="N440" s="111"/>
      <c r="O440" s="111"/>
      <c r="P440" s="111"/>
    </row>
    <row r="441" spans="13:16" customFormat="1" ht="15" customHeight="1">
      <c r="M441" s="111"/>
      <c r="N441" s="111"/>
      <c r="O441" s="111"/>
      <c r="P441" s="111"/>
    </row>
    <row r="442" spans="13:16" customFormat="1" ht="15" customHeight="1">
      <c r="M442" s="111"/>
      <c r="N442" s="111"/>
      <c r="O442" s="111"/>
      <c r="P442" s="111"/>
    </row>
    <row r="443" spans="13:16" customFormat="1" ht="15" customHeight="1">
      <c r="M443" s="111"/>
      <c r="N443" s="111"/>
      <c r="O443" s="111"/>
      <c r="P443" s="111"/>
    </row>
    <row r="444" spans="13:16" customFormat="1" ht="15" customHeight="1">
      <c r="M444" s="111"/>
      <c r="N444" s="111"/>
      <c r="O444" s="111"/>
      <c r="P444" s="111"/>
    </row>
    <row r="445" spans="13:16" customFormat="1" ht="15" customHeight="1">
      <c r="M445" s="111"/>
      <c r="N445" s="111"/>
      <c r="O445" s="111"/>
      <c r="P445" s="111"/>
    </row>
    <row r="446" spans="13:16" customFormat="1" ht="15" customHeight="1">
      <c r="M446" s="111"/>
      <c r="N446" s="111"/>
      <c r="O446" s="111"/>
      <c r="P446" s="111"/>
    </row>
    <row r="447" spans="13:16" customFormat="1" ht="15" customHeight="1">
      <c r="M447" s="111"/>
      <c r="N447" s="111"/>
      <c r="O447" s="111"/>
      <c r="P447" s="111"/>
    </row>
    <row r="448" spans="13:16" customFormat="1" ht="15" customHeight="1">
      <c r="M448" s="111"/>
      <c r="N448" s="111"/>
      <c r="O448" s="111"/>
      <c r="P448" s="111"/>
    </row>
    <row r="449" spans="13:16" customFormat="1" ht="15" customHeight="1">
      <c r="M449" s="111"/>
      <c r="N449" s="111"/>
      <c r="O449" s="111"/>
      <c r="P449" s="111"/>
    </row>
    <row r="450" spans="13:16" customFormat="1" ht="15" customHeight="1">
      <c r="M450" s="111"/>
      <c r="N450" s="111"/>
      <c r="O450" s="111"/>
      <c r="P450" s="111"/>
    </row>
    <row r="451" spans="13:16" customFormat="1" ht="15" customHeight="1">
      <c r="M451" s="111"/>
      <c r="N451" s="111"/>
      <c r="O451" s="111"/>
      <c r="P451" s="111"/>
    </row>
    <row r="452" spans="13:16" customFormat="1" ht="15" customHeight="1">
      <c r="M452" s="111"/>
      <c r="N452" s="111"/>
      <c r="O452" s="111"/>
      <c r="P452" s="111"/>
    </row>
    <row r="453" spans="13:16" customFormat="1" ht="15" customHeight="1">
      <c r="M453" s="111"/>
      <c r="N453" s="111"/>
      <c r="O453" s="111"/>
      <c r="P453" s="111"/>
    </row>
    <row r="454" spans="13:16" customFormat="1" ht="15" customHeight="1">
      <c r="M454" s="111"/>
      <c r="N454" s="111"/>
      <c r="O454" s="111"/>
      <c r="P454" s="111"/>
    </row>
    <row r="455" spans="13:16" customFormat="1" ht="15" customHeight="1">
      <c r="M455" s="111"/>
      <c r="N455" s="111"/>
      <c r="O455" s="111"/>
      <c r="P455" s="111"/>
    </row>
    <row r="456" spans="13:16" customFormat="1" ht="15" customHeight="1">
      <c r="M456" s="111"/>
      <c r="N456" s="111"/>
      <c r="O456" s="111"/>
      <c r="P456" s="111"/>
    </row>
    <row r="457" spans="13:16" customFormat="1" ht="15" customHeight="1">
      <c r="M457" s="111"/>
      <c r="N457" s="111"/>
      <c r="O457" s="111"/>
      <c r="P457" s="111"/>
    </row>
    <row r="458" spans="13:16" customFormat="1" ht="15" customHeight="1">
      <c r="M458" s="111"/>
      <c r="N458" s="111"/>
      <c r="O458" s="111"/>
      <c r="P458" s="111"/>
    </row>
    <row r="459" spans="13:16" customFormat="1" ht="15" customHeight="1">
      <c r="M459" s="111"/>
      <c r="N459" s="111"/>
      <c r="O459" s="111"/>
      <c r="P459" s="111"/>
    </row>
    <row r="460" spans="13:16" customFormat="1" ht="15" customHeight="1">
      <c r="M460" s="111"/>
      <c r="N460" s="111"/>
      <c r="O460" s="111"/>
      <c r="P460" s="111"/>
    </row>
    <row r="461" spans="13:16" customFormat="1" ht="15" customHeight="1">
      <c r="M461" s="111"/>
      <c r="N461" s="111"/>
      <c r="O461" s="111"/>
      <c r="P461" s="111"/>
    </row>
    <row r="462" spans="13:16" customFormat="1" ht="15" customHeight="1">
      <c r="M462" s="111"/>
      <c r="N462" s="111"/>
      <c r="O462" s="111"/>
      <c r="P462" s="111"/>
    </row>
    <row r="463" spans="13:16" customFormat="1" ht="15" customHeight="1">
      <c r="M463" s="111"/>
      <c r="N463" s="111"/>
      <c r="O463" s="111"/>
      <c r="P463" s="111"/>
    </row>
    <row r="464" spans="13:16" customFormat="1" ht="15" customHeight="1">
      <c r="M464" s="111"/>
      <c r="N464" s="111"/>
      <c r="O464" s="111"/>
      <c r="P464" s="111"/>
    </row>
    <row r="465" spans="13:16" customFormat="1" ht="15" customHeight="1">
      <c r="M465" s="111"/>
      <c r="N465" s="111"/>
      <c r="O465" s="111"/>
      <c r="P465" s="111"/>
    </row>
    <row r="466" spans="13:16" customFormat="1" ht="15" customHeight="1">
      <c r="M466" s="111"/>
      <c r="N466" s="111"/>
      <c r="O466" s="111"/>
      <c r="P466" s="111"/>
    </row>
    <row r="467" spans="13:16" customFormat="1" ht="15" customHeight="1">
      <c r="M467" s="111"/>
      <c r="N467" s="111"/>
      <c r="O467" s="111"/>
      <c r="P467" s="111"/>
    </row>
    <row r="468" spans="13:16" customFormat="1" ht="15" customHeight="1">
      <c r="M468" s="111"/>
      <c r="N468" s="111"/>
      <c r="O468" s="111"/>
      <c r="P468" s="111"/>
    </row>
    <row r="469" spans="13:16" customFormat="1" ht="15" customHeight="1">
      <c r="M469" s="111"/>
      <c r="N469" s="111"/>
      <c r="O469" s="111"/>
      <c r="P469" s="111"/>
    </row>
    <row r="470" spans="13:16" customFormat="1" ht="15" customHeight="1">
      <c r="M470" s="111"/>
      <c r="N470" s="111"/>
      <c r="O470" s="111"/>
      <c r="P470" s="111"/>
    </row>
    <row r="471" spans="13:16" customFormat="1" ht="15" customHeight="1">
      <c r="M471" s="111"/>
      <c r="N471" s="111"/>
      <c r="O471" s="111"/>
      <c r="P471" s="111"/>
    </row>
    <row r="472" spans="13:16" customFormat="1" ht="15" customHeight="1">
      <c r="M472" s="111"/>
      <c r="N472" s="111"/>
      <c r="O472" s="111"/>
      <c r="P472" s="111"/>
    </row>
    <row r="473" spans="13:16" customFormat="1" ht="15" customHeight="1">
      <c r="M473" s="111"/>
      <c r="N473" s="111"/>
      <c r="O473" s="111"/>
      <c r="P473" s="111"/>
    </row>
    <row r="474" spans="13:16" customFormat="1" ht="15" customHeight="1">
      <c r="M474" s="111"/>
      <c r="N474" s="111"/>
      <c r="O474" s="111"/>
      <c r="P474" s="111"/>
    </row>
    <row r="475" spans="13:16" customFormat="1" ht="15" customHeight="1">
      <c r="M475" s="111"/>
      <c r="N475" s="111"/>
      <c r="O475" s="111"/>
      <c r="P475" s="111"/>
    </row>
    <row r="476" spans="13:16" customFormat="1" ht="15" customHeight="1">
      <c r="M476" s="111"/>
      <c r="N476" s="111"/>
      <c r="O476" s="111"/>
      <c r="P476" s="111"/>
    </row>
    <row r="477" spans="13:16" customFormat="1" ht="15" customHeight="1">
      <c r="M477" s="111"/>
      <c r="N477" s="111"/>
      <c r="O477" s="111"/>
      <c r="P477" s="111"/>
    </row>
    <row r="478" spans="13:16" customFormat="1" ht="15" customHeight="1">
      <c r="M478" s="111"/>
      <c r="N478" s="111"/>
      <c r="O478" s="111"/>
      <c r="P478" s="111"/>
    </row>
    <row r="479" spans="13:16" customFormat="1" ht="15" customHeight="1">
      <c r="M479" s="111"/>
      <c r="N479" s="111"/>
      <c r="O479" s="111"/>
      <c r="P479" s="111"/>
    </row>
    <row r="480" spans="13:16" customFormat="1" ht="15" customHeight="1">
      <c r="M480" s="111"/>
      <c r="N480" s="111"/>
      <c r="O480" s="111"/>
      <c r="P480" s="111"/>
    </row>
    <row r="481" spans="1:16" customFormat="1" ht="15" customHeight="1">
      <c r="M481" s="111"/>
      <c r="N481" s="111"/>
      <c r="O481" s="111"/>
      <c r="P481" s="111"/>
    </row>
    <row r="482" spans="1:16" customFormat="1" ht="15" customHeight="1">
      <c r="M482" s="111"/>
      <c r="N482" s="111"/>
      <c r="O482" s="111"/>
      <c r="P482" s="111"/>
    </row>
    <row r="483" spans="1:16" customFormat="1" ht="15" customHeight="1">
      <c r="M483" s="111"/>
      <c r="N483" s="111"/>
      <c r="O483" s="111"/>
      <c r="P483" s="111"/>
    </row>
    <row r="484" spans="1:16" customFormat="1" ht="15" customHeight="1">
      <c r="M484" s="111"/>
      <c r="N484" s="111"/>
      <c r="O484" s="111"/>
      <c r="P484" s="111"/>
    </row>
    <row r="485" spans="1:16" customFormat="1" ht="15" customHeight="1">
      <c r="M485" s="111"/>
      <c r="N485" s="111"/>
      <c r="O485" s="111"/>
      <c r="P485" s="111"/>
    </row>
    <row r="486" spans="1:16" customFormat="1" ht="15" customHeight="1">
      <c r="M486" s="111"/>
      <c r="N486" s="111"/>
      <c r="O486" s="111"/>
      <c r="P486" s="111"/>
    </row>
    <row r="487" spans="1:16" customFormat="1" ht="15" customHeight="1">
      <c r="M487" s="111"/>
      <c r="N487" s="111"/>
      <c r="O487" s="111"/>
      <c r="P487" s="111"/>
    </row>
    <row r="488" spans="1:16" customFormat="1" ht="15" customHeight="1">
      <c r="M488" s="111"/>
      <c r="N488" s="111"/>
      <c r="O488" s="111"/>
      <c r="P488" s="111"/>
    </row>
    <row r="489" spans="1:16" customFormat="1" ht="15" customHeight="1">
      <c r="M489" s="111"/>
      <c r="N489" s="111"/>
      <c r="O489" s="111"/>
      <c r="P489" s="111"/>
    </row>
    <row r="490" spans="1:16" customFormat="1" ht="15" customHeight="1">
      <c r="M490" s="111"/>
      <c r="N490" s="111"/>
      <c r="O490" s="111"/>
      <c r="P490" s="111"/>
    </row>
    <row r="491" spans="1:16" customFormat="1" ht="15" customHeight="1">
      <c r="M491" s="111"/>
      <c r="N491" s="111"/>
      <c r="O491" s="111"/>
      <c r="P491" s="111"/>
    </row>
    <row r="492" spans="1:16" customFormat="1" ht="15" customHeight="1">
      <c r="M492" s="111"/>
      <c r="N492" s="111"/>
      <c r="O492" s="111"/>
      <c r="P492" s="111"/>
    </row>
    <row r="493" spans="1:16" ht="15" customHeight="1">
      <c r="A4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Rathore, Jaivardhan Singh</dc:creator>
  <cp:lastModifiedBy>Jaivardhan Singh Rathore95435</cp:lastModifiedBy>
  <dcterms:created xsi:type="dcterms:W3CDTF">2025-01-26T05:30:27Z</dcterms:created>
  <dcterms:modified xsi:type="dcterms:W3CDTF">2025-01-26T12:40:01Z</dcterms:modified>
</cp:coreProperties>
</file>