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2601145F258FA/Documentos/"/>
    </mc:Choice>
  </mc:AlternateContent>
  <xr:revisionPtr revIDLastSave="389" documentId="8_{957A8ED9-FD91-49D6-B1A1-A8712CD1650D}" xr6:coauthVersionLast="47" xr6:coauthVersionMax="47" xr10:uidLastSave="{27957CF6-0459-4A25-A03A-B5836531208C}"/>
  <bookViews>
    <workbookView xWindow="-120" yWindow="-120" windowWidth="29040" windowHeight="15840" tabRatio="0" xr2:uid="{674C9FBE-21BB-4C97-99EC-B9908B586665}"/>
  </bookViews>
  <sheets>
    <sheet name="Simulador de FII" sheetId="1" r:id="rId1"/>
    <sheet name="Tabela_de_perfis" sheetId="2" r:id="rId2"/>
  </sheets>
  <definedNames>
    <definedName name="anos">'Simulador de FII'!$J$21</definedName>
    <definedName name="aporte">'Simulador de FII'!$J$20</definedName>
    <definedName name="aporte_unico">'Simulador de FII'!$J$47</definedName>
    <definedName name="dividendo_mensal">'Simulador de FII'!$J$24</definedName>
    <definedName name="patrimonio">'Simulador de FII'!$D$21</definedName>
    <definedName name="patrimônio">'Simulador de FII'!$J$23</definedName>
    <definedName name="rendimento_carteira">'Simulador de FII'!$D$14</definedName>
    <definedName name="taxa">'Simulador de FII'!$J$22</definedName>
    <definedName name="taxa_do_investimento_unico">'Simulador de FII'!$J$48</definedName>
    <definedName name="taxa_do_investUnico">'Simulador de FII'!$J$48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R22" i="1"/>
  <c r="R23" i="1"/>
  <c r="R24" i="1"/>
  <c r="T24" i="1" s="1"/>
  <c r="R25" i="1"/>
  <c r="R20" i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6" i="2"/>
  <c r="T15" i="1"/>
  <c r="J23" i="1"/>
  <c r="J24" i="1" s="1"/>
  <c r="D38" i="1"/>
  <c r="J38" i="1" s="1"/>
  <c r="K38" i="1" s="1"/>
  <c r="J33" i="1"/>
  <c r="K33" i="1" s="1"/>
  <c r="J49" i="1"/>
  <c r="J16" i="1"/>
  <c r="J30" i="1"/>
  <c r="K30" i="1" s="1"/>
  <c r="J31" i="1"/>
  <c r="K31" i="1" s="1"/>
  <c r="J32" i="1"/>
  <c r="K32" i="1" s="1"/>
  <c r="J29" i="1"/>
  <c r="K29" i="1" s="1"/>
  <c r="T23" i="1" l="1"/>
  <c r="T20" i="1"/>
  <c r="T22" i="1"/>
  <c r="T25" i="1"/>
  <c r="T21" i="1"/>
  <c r="J39" i="1"/>
  <c r="K39" i="1" s="1"/>
  <c r="J40" i="1"/>
  <c r="K40" i="1" s="1"/>
  <c r="J42" i="1"/>
  <c r="K42" i="1" s="1"/>
  <c r="J41" i="1"/>
  <c r="K41" i="1" s="1"/>
  <c r="T26" i="1" l="1"/>
</calcChain>
</file>

<file path=xl/sharedStrings.xml><?xml version="1.0" encoding="utf-8"?>
<sst xmlns="http://schemas.openxmlformats.org/spreadsheetml/2006/main" count="80" uniqueCount="40">
  <si>
    <t>INVESTIMENTO MENSAL</t>
  </si>
  <si>
    <t>Quanto deseja investir mensal?</t>
  </si>
  <si>
    <t>Por quantos anos?</t>
  </si>
  <si>
    <t>Qual a taxa do rendimento?</t>
  </si>
  <si>
    <t>Patrimônio acumulado</t>
  </si>
  <si>
    <t>Dividendo mensal</t>
  </si>
  <si>
    <t>Salário</t>
  </si>
  <si>
    <t>SUGESTÃO DE INVESTIMENTO</t>
  </si>
  <si>
    <t>Recomendação de 30%</t>
  </si>
  <si>
    <t>Valor em 2 anos</t>
  </si>
  <si>
    <t>Valor em 5 anos</t>
  </si>
  <si>
    <t>Valor em 15 anos</t>
  </si>
  <si>
    <t>Valor em 20 anos</t>
  </si>
  <si>
    <t>Valor em 30 anos</t>
  </si>
  <si>
    <t>Período</t>
  </si>
  <si>
    <t>Perfil</t>
  </si>
  <si>
    <t>Agressivo</t>
  </si>
  <si>
    <t>TIPO DE FII</t>
  </si>
  <si>
    <t>PERCENTUAL SUGERIDO</t>
  </si>
  <si>
    <t>VALORES</t>
  </si>
  <si>
    <t>INVESTIMENTO ÚNICO</t>
  </si>
  <si>
    <t>Quanto deseja aportar?</t>
  </si>
  <si>
    <t>OUTROS CENÁRIOS COM VARIAÇÃO DE TAXA</t>
  </si>
  <si>
    <t xml:space="preserve">Patrimônio </t>
  </si>
  <si>
    <t xml:space="preserve">Rendimento mensal </t>
  </si>
  <si>
    <t>Taxa</t>
  </si>
  <si>
    <t>Quantidade de anos?</t>
  </si>
  <si>
    <t>OUTROS CENÁRIOS COM VARIAÇÕES DE TEMPO</t>
  </si>
  <si>
    <t>VALOR A SER INVESTIDO POR MÊS</t>
  </si>
  <si>
    <t>Conservador</t>
  </si>
  <si>
    <t>Moderado</t>
  </si>
  <si>
    <t>PAPEL</t>
  </si>
  <si>
    <t>TIJOLO</t>
  </si>
  <si>
    <t>HÍBRIDO</t>
  </si>
  <si>
    <t>FOFs</t>
  </si>
  <si>
    <t>DESENVOLVIMENTO</t>
  </si>
  <si>
    <t>HOTELARIAS</t>
  </si>
  <si>
    <t>CHAVE</t>
  </si>
  <si>
    <t>PERFIL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</si>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</sst>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0.0%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Display"/>
      <family val="2"/>
    </font>
    <font>
      <b/>
      <sz val="16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1"/>
      <name val="Aptos Display"/>
      <family val="2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22"/>
      <color theme="1"/>
      <name val="Aptos ExtraBold"/>
      <family val="2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158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7F7F7F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theme="0" tint="-0.24994659260841701"/>
      </right>
      <top style="thin">
        <color rgb="FF7F7F7F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rgb="FF7F7F7F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rgb="FF7F7F7F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rgb="FF7F7F7F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theme="0" tint="-0.249977111117893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theme="0" tint="-0.249977111117893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rgb="FF7F7F7F"/>
      </bottom>
      <diagonal/>
    </border>
    <border>
      <left/>
      <right style="thin">
        <color theme="0" tint="-0.249977111117893"/>
      </right>
      <top/>
      <bottom style="thin">
        <color rgb="FF7F7F7F"/>
      </bottom>
      <diagonal/>
    </border>
    <border>
      <left style="thin">
        <color theme="0" tint="-0.249977111117893"/>
      </left>
      <right style="medium">
        <color indexed="64"/>
      </right>
      <top/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23">
    <xf numFmtId="0" fontId="0" fillId="0" borderId="0" xfId="0"/>
    <xf numFmtId="0" fontId="0" fillId="10" borderId="0" xfId="0" applyFill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9" borderId="24" xfId="0" applyFont="1" applyFill="1" applyBorder="1"/>
    <xf numFmtId="0" fontId="0" fillId="13" borderId="0" xfId="0" applyFill="1"/>
    <xf numFmtId="8" fontId="6" fillId="9" borderId="27" xfId="0" applyNumberFormat="1" applyFont="1" applyFill="1" applyBorder="1" applyAlignment="1">
      <alignment horizontal="center"/>
    </xf>
    <xf numFmtId="0" fontId="8" fillId="8" borderId="31" xfId="1" applyFont="1" applyFill="1" applyBorder="1" applyAlignment="1">
      <alignment vertical="center"/>
    </xf>
    <xf numFmtId="0" fontId="3" fillId="8" borderId="31" xfId="1" applyFont="1" applyFill="1" applyBorder="1" applyAlignment="1">
      <alignment horizontal="center" vertical="center" wrapText="1"/>
    </xf>
    <xf numFmtId="0" fontId="5" fillId="0" borderId="0" xfId="0" applyFont="1"/>
    <xf numFmtId="0" fontId="3" fillId="8" borderId="32" xfId="1" applyFont="1" applyFill="1" applyBorder="1" applyAlignment="1">
      <alignment horizontal="center" vertical="center" wrapText="1"/>
    </xf>
    <xf numFmtId="8" fontId="6" fillId="9" borderId="34" xfId="0" applyNumberFormat="1" applyFont="1" applyFill="1" applyBorder="1" applyAlignment="1">
      <alignment horizontal="center"/>
    </xf>
    <xf numFmtId="8" fontId="6" fillId="9" borderId="26" xfId="0" applyNumberFormat="1" applyFont="1" applyFill="1" applyBorder="1" applyAlignment="1">
      <alignment horizontal="center"/>
    </xf>
    <xf numFmtId="8" fontId="6" fillId="9" borderId="35" xfId="0" applyNumberFormat="1" applyFont="1" applyFill="1" applyBorder="1" applyAlignment="1">
      <alignment horizontal="center"/>
    </xf>
    <xf numFmtId="0" fontId="13" fillId="0" borderId="0" xfId="6" applyFont="1" applyFill="1" applyAlignment="1">
      <alignment vertical="center"/>
    </xf>
    <xf numFmtId="0" fontId="6" fillId="0" borderId="0" xfId="0" applyFont="1" applyAlignment="1">
      <alignment horizontal="left" indent="3"/>
    </xf>
    <xf numFmtId="8" fontId="6" fillId="0" borderId="0" xfId="0" applyNumberFormat="1" applyFont="1" applyAlignment="1">
      <alignment horizontal="center"/>
    </xf>
    <xf numFmtId="0" fontId="6" fillId="9" borderId="2" xfId="0" applyFont="1" applyFill="1" applyBorder="1"/>
    <xf numFmtId="9" fontId="0" fillId="13" borderId="0" xfId="0" applyNumberFormat="1" applyFill="1"/>
    <xf numFmtId="8" fontId="0" fillId="13" borderId="0" xfId="0" applyNumberFormat="1" applyFill="1"/>
    <xf numFmtId="0" fontId="6" fillId="9" borderId="31" xfId="0" applyFont="1" applyFill="1" applyBorder="1"/>
    <xf numFmtId="8" fontId="6" fillId="9" borderId="40" xfId="0" applyNumberFormat="1" applyFont="1" applyFill="1" applyBorder="1" applyAlignment="1">
      <alignment horizontal="center"/>
    </xf>
    <xf numFmtId="8" fontId="6" fillId="9" borderId="42" xfId="0" applyNumberFormat="1" applyFont="1" applyFill="1" applyBorder="1" applyAlignment="1">
      <alignment horizontal="center"/>
    </xf>
    <xf numFmtId="0" fontId="3" fillId="8" borderId="43" xfId="1" applyFont="1" applyFill="1" applyBorder="1" applyAlignment="1">
      <alignment horizontal="center" vertical="center" wrapText="1"/>
    </xf>
    <xf numFmtId="0" fontId="8" fillId="8" borderId="43" xfId="1" applyFont="1" applyFill="1" applyBorder="1" applyAlignment="1">
      <alignment vertical="center"/>
    </xf>
    <xf numFmtId="0" fontId="3" fillId="8" borderId="45" xfId="1" applyFont="1" applyFill="1" applyBorder="1" applyAlignment="1">
      <alignment horizontal="center" vertical="center" wrapText="1"/>
    </xf>
    <xf numFmtId="0" fontId="11" fillId="9" borderId="46" xfId="0" applyFont="1" applyFill="1" applyBorder="1" applyAlignment="1">
      <alignment vertical="center"/>
    </xf>
    <xf numFmtId="0" fontId="6" fillId="9" borderId="33" xfId="0" applyFont="1" applyFill="1" applyBorder="1" applyAlignment="1">
      <alignment horizontal="center"/>
    </xf>
    <xf numFmtId="8" fontId="6" fillId="9" borderId="47" xfId="0" applyNumberFormat="1" applyFont="1" applyFill="1" applyBorder="1" applyAlignment="1">
      <alignment horizontal="center"/>
    </xf>
    <xf numFmtId="9" fontId="1" fillId="6" borderId="49" xfId="5" applyNumberFormat="1" applyBorder="1" applyAlignment="1">
      <alignment horizontal="center"/>
    </xf>
    <xf numFmtId="9" fontId="1" fillId="6" borderId="21" xfId="5" applyNumberFormat="1" applyBorder="1" applyAlignment="1">
      <alignment horizontal="center"/>
    </xf>
    <xf numFmtId="9" fontId="1" fillId="4" borderId="21" xfId="3" applyNumberFormat="1" applyBorder="1" applyAlignment="1">
      <alignment horizontal="center"/>
    </xf>
    <xf numFmtId="9" fontId="1" fillId="5" borderId="21" xfId="4" applyNumberFormat="1" applyBorder="1" applyAlignment="1">
      <alignment horizontal="center"/>
    </xf>
    <xf numFmtId="9" fontId="1" fillId="5" borderId="53" xfId="4" applyNumberFormat="1" applyBorder="1" applyAlignment="1">
      <alignment horizontal="center"/>
    </xf>
    <xf numFmtId="0" fontId="9" fillId="3" borderId="0" xfId="2" applyFont="1" applyAlignment="1">
      <alignment horizontal="center"/>
    </xf>
    <xf numFmtId="0" fontId="9" fillId="3" borderId="0" xfId="2" applyFont="1" applyAlignment="1">
      <alignment horizontal="left" indent="3"/>
    </xf>
    <xf numFmtId="0" fontId="1" fillId="6" borderId="48" xfId="5" applyBorder="1" applyAlignment="1">
      <alignment horizontal="left" indent="3"/>
    </xf>
    <xf numFmtId="0" fontId="1" fillId="6" borderId="19" xfId="5" applyBorder="1" applyAlignment="1">
      <alignment horizontal="left" indent="3"/>
    </xf>
    <xf numFmtId="0" fontId="1" fillId="6" borderId="19" xfId="5" applyBorder="1" applyAlignment="1">
      <alignment horizontal="left" wrapText="1" indent="3"/>
    </xf>
    <xf numFmtId="0" fontId="1" fillId="6" borderId="50" xfId="5" applyBorder="1" applyAlignment="1">
      <alignment horizontal="left" indent="3"/>
    </xf>
    <xf numFmtId="0" fontId="1" fillId="6" borderId="4" xfId="5" applyBorder="1" applyAlignment="1">
      <alignment horizontal="left" indent="3"/>
    </xf>
    <xf numFmtId="0" fontId="1" fillId="6" borderId="4" xfId="5" applyBorder="1" applyAlignment="1">
      <alignment horizontal="left" wrapText="1" indent="3"/>
    </xf>
    <xf numFmtId="0" fontId="1" fillId="4" borderId="50" xfId="3" applyBorder="1" applyAlignment="1">
      <alignment horizontal="left" indent="3"/>
    </xf>
    <xf numFmtId="0" fontId="1" fillId="4" borderId="4" xfId="3" applyBorder="1" applyAlignment="1">
      <alignment horizontal="left" indent="3"/>
    </xf>
    <xf numFmtId="0" fontId="1" fillId="4" borderId="4" xfId="3" applyBorder="1" applyAlignment="1">
      <alignment horizontal="left" wrapText="1" indent="3"/>
    </xf>
    <xf numFmtId="0" fontId="1" fillId="5" borderId="50" xfId="4" applyBorder="1" applyAlignment="1">
      <alignment horizontal="left" indent="3"/>
    </xf>
    <xf numFmtId="0" fontId="1" fillId="5" borderId="4" xfId="4" applyBorder="1" applyAlignment="1">
      <alignment horizontal="left" indent="3"/>
    </xf>
    <xf numFmtId="0" fontId="1" fillId="5" borderId="4" xfId="4" applyBorder="1" applyAlignment="1">
      <alignment horizontal="left" wrapText="1" indent="3"/>
    </xf>
    <xf numFmtId="0" fontId="1" fillId="5" borderId="51" xfId="4" applyBorder="1" applyAlignment="1">
      <alignment horizontal="left" indent="3"/>
    </xf>
    <xf numFmtId="0" fontId="1" fillId="5" borderId="52" xfId="4" applyBorder="1" applyAlignment="1">
      <alignment horizontal="left" indent="3"/>
    </xf>
    <xf numFmtId="0" fontId="12" fillId="12" borderId="17" xfId="6" applyFont="1" applyFill="1" applyBorder="1" applyAlignment="1">
      <alignment horizontal="center" vertical="center"/>
    </xf>
    <xf numFmtId="164" fontId="0" fillId="0" borderId="20" xfId="0" applyNumberFormat="1" applyBorder="1"/>
    <xf numFmtId="0" fontId="0" fillId="9" borderId="38" xfId="0" applyFill="1" applyBorder="1"/>
    <xf numFmtId="0" fontId="0" fillId="9" borderId="54" xfId="0" applyFill="1" applyBorder="1"/>
    <xf numFmtId="164" fontId="4" fillId="9" borderId="22" xfId="0" applyNumberFormat="1" applyFont="1" applyFill="1" applyBorder="1"/>
    <xf numFmtId="0" fontId="0" fillId="0" borderId="55" xfId="0" applyBorder="1" applyAlignment="1">
      <alignment horizontal="center"/>
    </xf>
    <xf numFmtId="0" fontId="0" fillId="0" borderId="52" xfId="0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12" borderId="15" xfId="6" applyFont="1" applyFill="1" applyBorder="1" applyAlignment="1">
      <alignment horizontal="center" vertical="center"/>
    </xf>
    <xf numFmtId="0" fontId="12" fillId="12" borderId="16" xfId="6" applyFont="1" applyFill="1" applyBorder="1" applyAlignment="1">
      <alignment horizontal="center" vertical="center"/>
    </xf>
    <xf numFmtId="10" fontId="11" fillId="9" borderId="27" xfId="0" applyNumberFormat="1" applyFont="1" applyFill="1" applyBorder="1" applyAlignment="1">
      <alignment horizontal="center"/>
    </xf>
    <xf numFmtId="10" fontId="11" fillId="9" borderId="29" xfId="0" applyNumberFormat="1" applyFont="1" applyFill="1" applyBorder="1" applyAlignment="1">
      <alignment horizontal="center"/>
    </xf>
    <xf numFmtId="10" fontId="11" fillId="9" borderId="26" xfId="0" applyNumberFormat="1" applyFont="1" applyFill="1" applyBorder="1" applyAlignment="1">
      <alignment horizontal="center"/>
    </xf>
    <xf numFmtId="10" fontId="11" fillId="9" borderId="25" xfId="0" applyNumberFormat="1" applyFont="1" applyFill="1" applyBorder="1" applyAlignment="1">
      <alignment horizontal="center"/>
    </xf>
    <xf numFmtId="0" fontId="6" fillId="9" borderId="36" xfId="0" applyFont="1" applyFill="1" applyBorder="1" applyAlignment="1">
      <alignment horizontal="center"/>
    </xf>
    <xf numFmtId="0" fontId="6" fillId="9" borderId="37" xfId="0" applyFont="1" applyFill="1" applyBorder="1" applyAlignment="1">
      <alignment horizontal="center"/>
    </xf>
    <xf numFmtId="0" fontId="6" fillId="9" borderId="38" xfId="0" applyFont="1" applyFill="1" applyBorder="1" applyAlignment="1">
      <alignment horizontal="center"/>
    </xf>
    <xf numFmtId="0" fontId="6" fillId="9" borderId="39" xfId="0" applyFont="1" applyFill="1" applyBorder="1" applyAlignment="1">
      <alignment horizontal="center"/>
    </xf>
    <xf numFmtId="0" fontId="8" fillId="12" borderId="15" xfId="1" applyFont="1" applyFill="1" applyBorder="1" applyAlignment="1">
      <alignment horizontal="center" vertical="center"/>
    </xf>
    <xf numFmtId="0" fontId="8" fillId="12" borderId="16" xfId="1" applyFont="1" applyFill="1" applyBorder="1" applyAlignment="1">
      <alignment horizontal="center" vertical="center"/>
    </xf>
    <xf numFmtId="0" fontId="8" fillId="12" borderId="17" xfId="1" applyFont="1" applyFill="1" applyBorder="1" applyAlignment="1">
      <alignment horizontal="center" vertical="center"/>
    </xf>
    <xf numFmtId="0" fontId="3" fillId="8" borderId="44" xfId="1" applyFont="1" applyFill="1" applyBorder="1" applyAlignment="1">
      <alignment horizontal="center" vertical="center" wrapText="1"/>
    </xf>
    <xf numFmtId="0" fontId="3" fillId="8" borderId="43" xfId="1" applyFont="1" applyFill="1" applyBorder="1" applyAlignment="1">
      <alignment horizontal="center" vertical="center" wrapText="1"/>
    </xf>
    <xf numFmtId="10" fontId="11" fillId="9" borderId="40" xfId="0" applyNumberFormat="1" applyFont="1" applyFill="1" applyBorder="1" applyAlignment="1">
      <alignment horizontal="center"/>
    </xf>
    <xf numFmtId="10" fontId="11" fillId="9" borderId="41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left" indent="3"/>
    </xf>
    <xf numFmtId="0" fontId="7" fillId="0" borderId="4" xfId="0" applyFont="1" applyBorder="1" applyAlignment="1">
      <alignment horizontal="left" indent="3"/>
    </xf>
    <xf numFmtId="165" fontId="11" fillId="0" borderId="4" xfId="0" applyNumberFormat="1" applyFont="1" applyBorder="1" applyAlignment="1">
      <alignment horizontal="center"/>
    </xf>
    <xf numFmtId="165" fontId="11" fillId="0" borderId="11" xfId="0" applyNumberFormat="1" applyFont="1" applyBorder="1" applyAlignment="1">
      <alignment horizontal="center"/>
    </xf>
    <xf numFmtId="0" fontId="10" fillId="9" borderId="12" xfId="0" applyFont="1" applyFill="1" applyBorder="1" applyAlignment="1">
      <alignment horizontal="left" indent="3"/>
    </xf>
    <xf numFmtId="0" fontId="10" fillId="9" borderId="13" xfId="0" applyFont="1" applyFill="1" applyBorder="1" applyAlignment="1">
      <alignment horizontal="left" indent="3"/>
    </xf>
    <xf numFmtId="164" fontId="11" fillId="9" borderId="13" xfId="0" applyNumberFormat="1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3" fillId="8" borderId="30" xfId="1" applyFont="1" applyFill="1" applyBorder="1" applyAlignment="1">
      <alignment horizontal="center" vertical="center" wrapText="1"/>
    </xf>
    <xf numFmtId="0" fontId="3" fillId="8" borderId="31" xfId="1" applyFont="1" applyFill="1" applyBorder="1" applyAlignment="1">
      <alignment horizontal="center" vertical="center" wrapText="1"/>
    </xf>
    <xf numFmtId="0" fontId="8" fillId="12" borderId="6" xfId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indent="3"/>
    </xf>
    <xf numFmtId="0" fontId="7" fillId="0" borderId="3" xfId="0" applyFont="1" applyBorder="1" applyAlignment="1">
      <alignment horizontal="left" indent="3"/>
    </xf>
    <xf numFmtId="164" fontId="11" fillId="0" borderId="3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0" fontId="6" fillId="9" borderId="28" xfId="0" applyFont="1" applyFill="1" applyBorder="1" applyAlignment="1">
      <alignment horizontal="left" indent="3"/>
    </xf>
    <xf numFmtId="0" fontId="6" fillId="9" borderId="2" xfId="0" applyFont="1" applyFill="1" applyBorder="1" applyAlignment="1">
      <alignment horizontal="left" indent="3"/>
    </xf>
    <xf numFmtId="0" fontId="6" fillId="9" borderId="29" xfId="0" applyFont="1" applyFill="1" applyBorder="1" applyAlignment="1">
      <alignment horizontal="left" indent="3"/>
    </xf>
    <xf numFmtId="0" fontId="6" fillId="9" borderId="23" xfId="0" applyFont="1" applyFill="1" applyBorder="1" applyAlignment="1">
      <alignment horizontal="left" indent="3"/>
    </xf>
    <xf numFmtId="0" fontId="6" fillId="9" borderId="24" xfId="0" applyFont="1" applyFill="1" applyBorder="1" applyAlignment="1">
      <alignment horizontal="left" indent="3"/>
    </xf>
    <xf numFmtId="0" fontId="6" fillId="9" borderId="25" xfId="0" applyFont="1" applyFill="1" applyBorder="1" applyAlignment="1">
      <alignment horizontal="left" indent="3"/>
    </xf>
    <xf numFmtId="0" fontId="7" fillId="0" borderId="18" xfId="0" applyFont="1" applyBorder="1" applyAlignment="1">
      <alignment horizontal="left" indent="3"/>
    </xf>
    <xf numFmtId="0" fontId="7" fillId="0" borderId="19" xfId="0" applyFont="1" applyBorder="1" applyAlignment="1">
      <alignment horizontal="left" indent="3"/>
    </xf>
    <xf numFmtId="0" fontId="8" fillId="11" borderId="15" xfId="1" applyFont="1" applyFill="1" applyBorder="1" applyAlignment="1">
      <alignment horizontal="center" vertical="center"/>
    </xf>
    <xf numFmtId="0" fontId="8" fillId="11" borderId="16" xfId="1" applyFont="1" applyFill="1" applyBorder="1" applyAlignment="1">
      <alignment horizontal="center" vertical="center"/>
    </xf>
    <xf numFmtId="0" fontId="8" fillId="11" borderId="17" xfId="1" applyFont="1" applyFill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0" fontId="10" fillId="9" borderId="10" xfId="0" applyFont="1" applyFill="1" applyBorder="1" applyAlignment="1">
      <alignment horizontal="left" indent="3"/>
    </xf>
    <xf numFmtId="0" fontId="10" fillId="9" borderId="4" xfId="0" applyFont="1" applyFill="1" applyBorder="1" applyAlignment="1">
      <alignment horizontal="left" indent="3"/>
    </xf>
    <xf numFmtId="164" fontId="11" fillId="9" borderId="4" xfId="0" quotePrefix="1" applyNumberFormat="1" applyFont="1" applyFill="1" applyBorder="1" applyAlignment="1">
      <alignment horizontal="center"/>
    </xf>
    <xf numFmtId="164" fontId="11" fillId="9" borderId="11" xfId="0" applyNumberFormat="1" applyFont="1" applyFill="1" applyBorder="1" applyAlignment="1">
      <alignment horizontal="center"/>
    </xf>
    <xf numFmtId="0" fontId="8" fillId="12" borderId="5" xfId="1" applyFont="1" applyFill="1" applyBorder="1" applyAlignment="1">
      <alignment horizontal="center" vertical="center"/>
    </xf>
    <xf numFmtId="0" fontId="8" fillId="12" borderId="7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0" fontId="9" fillId="7" borderId="15" xfId="6" applyFont="1" applyBorder="1" applyAlignment="1">
      <alignment horizontal="left"/>
    </xf>
    <xf numFmtId="0" fontId="9" fillId="7" borderId="16" xfId="6" applyFont="1" applyBorder="1" applyAlignment="1">
      <alignment horizontal="left"/>
    </xf>
    <xf numFmtId="0" fontId="9" fillId="7" borderId="56" xfId="6" applyFont="1" applyBorder="1" applyAlignment="1">
      <alignment horizontal="left"/>
    </xf>
    <xf numFmtId="0" fontId="12" fillId="7" borderId="57" xfId="6" applyFont="1" applyBorder="1" applyAlignment="1">
      <alignment horizontal="center"/>
    </xf>
    <xf numFmtId="0" fontId="0" fillId="9" borderId="38" xfId="0" applyFill="1" applyBorder="1" applyAlignment="1">
      <alignment horizontal="left"/>
    </xf>
    <xf numFmtId="0" fontId="0" fillId="9" borderId="54" xfId="0" applyFill="1" applyBorder="1" applyAlignment="1">
      <alignment horizontal="left"/>
    </xf>
    <xf numFmtId="164" fontId="0" fillId="9" borderId="58" xfId="0" applyNumberFormat="1" applyFill="1" applyBorder="1" applyAlignment="1">
      <alignment horizontal="center"/>
    </xf>
  </cellXfs>
  <cellStyles count="7">
    <cellStyle name="20% - Ênfase4" xfId="3" builtinId="42"/>
    <cellStyle name="20% - Ênfase5" xfId="4" builtinId="46"/>
    <cellStyle name="20% - Ênfase6" xfId="5" builtinId="50"/>
    <cellStyle name="60% - Ênfase6" xfId="6" builtinId="52"/>
    <cellStyle name="Ênfase1" xfId="2" builtinId="29"/>
    <cellStyle name="Entrada" xfId="1" builtinId="20"/>
    <cellStyle name="Normal" xfId="0" builtinId="0"/>
  </cellStyles>
  <dxfs count="0"/>
  <tableStyles count="0" defaultTableStyle="TableStyleMedium2" defaultPivotStyle="PivotStyleLight16"/>
  <colors>
    <mruColors>
      <color rgb="FF3333CC"/>
      <color rgb="FF0033CC"/>
      <color rgb="FF5158E9"/>
      <color rgb="FF2EB9F8"/>
      <color rgb="FF30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de FII'!$O$20:$O$25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FII'!$R$20:$R$25</c:f>
              <c:numCache>
                <c:formatCode>0.0%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C-40EE-96C9-BC94E4F362C8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cat>
            <c:strRef>
              <c:f>'Simulador de FII'!$O$20:$O$25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FII'!$T$20:$T$25</c:f>
              <c:numCache>
                <c:formatCode>"R$"\ #,##0.00</c:formatCode>
                <c:ptCount val="6"/>
                <c:pt idx="0">
                  <c:v>300</c:v>
                </c:pt>
                <c:pt idx="1">
                  <c:v>60</c:v>
                </c:pt>
                <c:pt idx="2">
                  <c:v>30</c:v>
                </c:pt>
                <c:pt idx="3">
                  <c:v>30</c:v>
                </c:pt>
                <c:pt idx="4">
                  <c:v>120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C-40EE-96C9-BC94E4F36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'Simulador de FII'!$O$20:$O$25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'Simulador de FII'!$P$20:$P$25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BC-40EE-96C9-BC94E4F362C8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'Simulador de FII'!$O$20:$O$25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'Simulador de FII'!$Q$20:$Q$25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EBC-40EE-96C9-BC94E4F362C8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'Simulador de FII'!$O$20:$O$25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'Simulador de FII'!$S$20:$S$25</c15:sqref>
                        </c15:formulaRef>
                      </c:ext>
                    </c:extLst>
                    <c:numCache>
                      <c:formatCode>0.0%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EBC-40EE-96C9-BC94E4F362C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552449</xdr:colOff>
      <xdr:row>3</xdr:row>
      <xdr:rowOff>38101</xdr:rowOff>
    </xdr:from>
    <xdr:to>
      <xdr:col>11</xdr:col>
      <xdr:colOff>79439</xdr:colOff>
      <xdr:row>11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C484E68-6C7C-D853-E059-C11CF00179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61" t="5493" r="9321" b="77367"/>
        <a:stretch/>
      </xdr:blipFill>
      <xdr:spPr>
        <a:xfrm>
          <a:off x="1162049" y="228601"/>
          <a:ext cx="6165915" cy="1495424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4</xdr:row>
      <xdr:rowOff>95249</xdr:rowOff>
    </xdr:from>
    <xdr:to>
      <xdr:col>20</xdr:col>
      <xdr:colOff>0</xdr:colOff>
      <xdr:row>8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0A82400-20F9-54AA-53EE-31E89BD8C47D}"/>
            </a:ext>
          </a:extLst>
        </xdr:cNvPr>
        <xdr:cNvSpPr/>
      </xdr:nvSpPr>
      <xdr:spPr>
        <a:xfrm>
          <a:off x="8982075" y="476249"/>
          <a:ext cx="4924425" cy="800101"/>
        </a:xfrm>
        <a:prstGeom prst="roundRect">
          <a:avLst>
            <a:gd name="adj" fmla="val 9120"/>
          </a:avLst>
        </a:prstGeom>
        <a:solidFill>
          <a:srgbClr val="3333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</a:rPr>
            <a:t>RECOMENDAÇÃO POR PERFIL DO</a:t>
          </a:r>
          <a:r>
            <a:rPr lang="pt-BR" sz="2000" b="1" baseline="0">
              <a:solidFill>
                <a:schemeClr val="bg1"/>
              </a:solidFill>
              <a:latin typeface="+mn-lt"/>
            </a:rPr>
            <a:t> INVESTIDOR</a:t>
          </a:r>
          <a:endParaRPr lang="pt-BR" sz="20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20</xdr:col>
      <xdr:colOff>0</xdr:colOff>
      <xdr:row>12</xdr:row>
      <xdr:rowOff>171450</xdr:rowOff>
    </xdr:from>
    <xdr:to>
      <xdr:col>20</xdr:col>
      <xdr:colOff>221356</xdr:colOff>
      <xdr:row>13</xdr:row>
      <xdr:rowOff>261711</xdr:rowOff>
    </xdr:to>
    <xdr:pic>
      <xdr:nvPicPr>
        <xdr:cNvPr id="8" name="Gráfico 7" descr="Filtro estrutura de tópicos">
          <a:extLst>
            <a:ext uri="{FF2B5EF4-FFF2-40B4-BE49-F238E27FC236}">
              <a16:creationId xmlns:a16="http://schemas.microsoft.com/office/drawing/2014/main" id="{B5F51E4D-82A4-4D2B-A0D0-FA8FBDD1F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078075" y="2076450"/>
          <a:ext cx="221356" cy="290286"/>
        </a:xfrm>
        <a:prstGeom prst="rect">
          <a:avLst/>
        </a:prstGeom>
      </xdr:spPr>
    </xdr:pic>
    <xdr:clientData/>
  </xdr:twoCellAnchor>
  <xdr:twoCellAnchor>
    <xdr:from>
      <xdr:col>14</xdr:col>
      <xdr:colOff>876300</xdr:colOff>
      <xdr:row>26</xdr:row>
      <xdr:rowOff>180975</xdr:rowOff>
    </xdr:from>
    <xdr:to>
      <xdr:col>19</xdr:col>
      <xdr:colOff>209550</xdr:colOff>
      <xdr:row>36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4409A0-9B8B-AA37-3969-1C46E0064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2903-9FAF-4201-BE0A-77635CDCF1D5}">
  <dimension ref="B3:U54"/>
  <sheetViews>
    <sheetView showGridLines="0" showRowColHeaders="0" tabSelected="1" zoomScaleNormal="100" workbookViewId="0">
      <selection activeCell="X24" sqref="X2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9.140625" style="1"/>
    <col min="2" max="2" width="8.28515625" style="1" customWidth="1"/>
    <col min="3" max="3" width="21.42578125" style="1" customWidth="1"/>
    <col min="4" max="4" width="14.42578125" style="1" customWidth="1"/>
    <col min="5" max="5" width="13.42578125" style="1" hidden="1" customWidth="1"/>
    <col min="6" max="6" width="1" style="1" hidden="1" customWidth="1"/>
    <col min="7" max="7" width="9.140625" style="1" hidden="1" customWidth="1"/>
    <col min="8" max="8" width="3.140625" style="1" customWidth="1"/>
    <col min="9" max="9" width="8.140625" style="1" customWidth="1"/>
    <col min="10" max="10" width="19" style="1" customWidth="1"/>
    <col min="11" max="11" width="25.140625" style="1" customWidth="1"/>
    <col min="12" max="13" width="9.140625" style="1"/>
    <col min="14" max="14" width="8.85546875" style="1" customWidth="1"/>
    <col min="15" max="15" width="14.28515625" style="1" customWidth="1"/>
    <col min="16" max="16" width="12.7109375" style="1" customWidth="1"/>
    <col min="17" max="18" width="12.28515625" style="1" customWidth="1"/>
    <col min="19" max="19" width="19.28515625" style="1" customWidth="1"/>
    <col min="20" max="20" width="16.28515625" style="1" customWidth="1"/>
    <col min="21" max="21" width="9.5703125" style="1" customWidth="1"/>
    <col min="22" max="16384" width="9.140625" style="1"/>
  </cols>
  <sheetData>
    <row r="3" spans="2:21" x14ac:dyDescent="0.25">
      <c r="B3"/>
      <c r="C3"/>
      <c r="D3"/>
      <c r="E3"/>
      <c r="F3"/>
      <c r="G3"/>
      <c r="H3"/>
      <c r="I3"/>
      <c r="J3"/>
      <c r="K3"/>
      <c r="L3"/>
      <c r="N3"/>
      <c r="O3"/>
      <c r="P3"/>
      <c r="Q3"/>
      <c r="R3"/>
      <c r="S3"/>
      <c r="T3"/>
      <c r="U3"/>
    </row>
    <row r="4" spans="2:21" ht="15" customHeight="1" x14ac:dyDescent="0.25">
      <c r="B4"/>
      <c r="C4"/>
      <c r="D4"/>
      <c r="E4"/>
      <c r="F4"/>
      <c r="G4"/>
      <c r="H4"/>
      <c r="I4"/>
      <c r="J4"/>
      <c r="K4"/>
      <c r="L4"/>
      <c r="N4"/>
      <c r="O4" s="14"/>
      <c r="P4" s="14"/>
      <c r="Q4" s="14"/>
      <c r="R4" s="14"/>
      <c r="S4" s="14"/>
      <c r="T4" s="14"/>
      <c r="U4"/>
    </row>
    <row r="5" spans="2:21" ht="15" customHeight="1" x14ac:dyDescent="0.25">
      <c r="B5"/>
      <c r="C5"/>
      <c r="D5"/>
      <c r="E5"/>
      <c r="F5"/>
      <c r="G5"/>
      <c r="H5"/>
      <c r="I5"/>
      <c r="J5"/>
      <c r="K5"/>
      <c r="L5"/>
      <c r="N5"/>
      <c r="O5" s="14"/>
      <c r="P5" s="14"/>
      <c r="Q5" s="14"/>
      <c r="R5" s="14"/>
      <c r="S5" s="14"/>
      <c r="T5" s="14"/>
      <c r="U5"/>
    </row>
    <row r="6" spans="2:21" ht="15" customHeight="1" x14ac:dyDescent="0.25">
      <c r="B6"/>
      <c r="C6"/>
      <c r="D6"/>
      <c r="E6"/>
      <c r="F6"/>
      <c r="G6"/>
      <c r="H6"/>
      <c r="I6"/>
      <c r="J6"/>
      <c r="K6"/>
      <c r="L6"/>
      <c r="N6"/>
      <c r="O6" s="14"/>
      <c r="P6" s="14"/>
      <c r="Q6" s="14"/>
      <c r="R6" s="14"/>
      <c r="S6" s="14"/>
      <c r="T6" s="14"/>
      <c r="U6"/>
    </row>
    <row r="7" spans="2:21" ht="15" customHeight="1" x14ac:dyDescent="0.25">
      <c r="B7"/>
      <c r="C7"/>
      <c r="D7"/>
      <c r="E7"/>
      <c r="F7"/>
      <c r="G7"/>
      <c r="H7"/>
      <c r="I7"/>
      <c r="J7"/>
      <c r="K7"/>
      <c r="L7"/>
      <c r="N7"/>
      <c r="O7" s="14"/>
      <c r="P7" s="14"/>
      <c r="Q7" s="14"/>
      <c r="R7" s="14"/>
      <c r="S7" s="14"/>
      <c r="T7" s="14"/>
      <c r="U7"/>
    </row>
    <row r="8" spans="2:21" ht="15" customHeight="1" x14ac:dyDescent="0.25">
      <c r="B8"/>
      <c r="C8"/>
      <c r="D8"/>
      <c r="E8"/>
      <c r="F8"/>
      <c r="G8"/>
      <c r="H8"/>
      <c r="I8"/>
      <c r="J8"/>
      <c r="K8"/>
      <c r="L8"/>
      <c r="N8"/>
      <c r="O8" s="14"/>
      <c r="P8" s="14"/>
      <c r="Q8" s="14"/>
      <c r="R8" s="14"/>
      <c r="S8" s="14"/>
      <c r="T8" s="14"/>
      <c r="U8"/>
    </row>
    <row r="9" spans="2:21" ht="15" customHeight="1" x14ac:dyDescent="0.25">
      <c r="B9"/>
      <c r="C9"/>
      <c r="D9"/>
      <c r="E9"/>
      <c r="F9"/>
      <c r="G9"/>
      <c r="H9"/>
      <c r="I9"/>
      <c r="J9"/>
      <c r="K9"/>
      <c r="L9"/>
      <c r="N9"/>
      <c r="O9" s="14"/>
      <c r="P9" s="14"/>
      <c r="Q9" s="14"/>
      <c r="R9" s="14"/>
      <c r="S9" s="14"/>
      <c r="T9" s="14"/>
      <c r="U9"/>
    </row>
    <row r="10" spans="2:21" ht="15" customHeight="1" x14ac:dyDescent="0.25">
      <c r="B10"/>
      <c r="C10"/>
      <c r="D10"/>
      <c r="E10"/>
      <c r="F10"/>
      <c r="G10"/>
      <c r="H10"/>
      <c r="I10"/>
      <c r="J10"/>
      <c r="K10"/>
      <c r="L10"/>
      <c r="N10"/>
      <c r="O10" s="14"/>
      <c r="P10" s="14"/>
      <c r="Q10" s="14"/>
      <c r="R10" s="14"/>
      <c r="S10" s="14"/>
      <c r="T10" s="14"/>
      <c r="U10"/>
    </row>
    <row r="11" spans="2:21" x14ac:dyDescent="0.25">
      <c r="B11"/>
      <c r="C11"/>
      <c r="D11"/>
      <c r="E11"/>
      <c r="F11"/>
      <c r="G11"/>
      <c r="H11"/>
      <c r="I11"/>
      <c r="J11"/>
      <c r="K11"/>
      <c r="L11"/>
      <c r="N11"/>
      <c r="O11"/>
      <c r="P11"/>
      <c r="Q11"/>
      <c r="R11"/>
      <c r="S11"/>
      <c r="T11"/>
      <c r="U11"/>
    </row>
    <row r="12" spans="2:21" x14ac:dyDescent="0.25">
      <c r="B12"/>
      <c r="C12"/>
      <c r="D12"/>
      <c r="E12"/>
      <c r="F12"/>
      <c r="G12"/>
      <c r="H12"/>
      <c r="I12"/>
      <c r="J12"/>
      <c r="K12"/>
      <c r="L12"/>
      <c r="N12"/>
      <c r="O12"/>
      <c r="P12"/>
      <c r="Q12"/>
      <c r="R12"/>
      <c r="S12"/>
      <c r="T12"/>
      <c r="U12"/>
    </row>
    <row r="13" spans="2:21" ht="15.75" thickBot="1" x14ac:dyDescent="0.3">
      <c r="B13"/>
      <c r="C13"/>
      <c r="D13"/>
      <c r="E13"/>
      <c r="F13"/>
      <c r="G13"/>
      <c r="H13"/>
      <c r="I13"/>
      <c r="J13"/>
      <c r="K13"/>
      <c r="L13"/>
      <c r="N13"/>
      <c r="O13"/>
      <c r="P13"/>
      <c r="Q13"/>
      <c r="R13"/>
      <c r="S13"/>
      <c r="T13"/>
      <c r="U13"/>
    </row>
    <row r="14" spans="2:21" ht="21" x14ac:dyDescent="0.3">
      <c r="B14"/>
      <c r="C14" s="102" t="s">
        <v>7</v>
      </c>
      <c r="D14" s="103"/>
      <c r="E14" s="103"/>
      <c r="F14" s="103"/>
      <c r="G14" s="103"/>
      <c r="H14" s="103"/>
      <c r="I14" s="103"/>
      <c r="J14" s="103"/>
      <c r="K14" s="104"/>
      <c r="L14"/>
      <c r="N14"/>
      <c r="O14" s="116" t="s">
        <v>15</v>
      </c>
      <c r="P14" s="117"/>
      <c r="Q14" s="117"/>
      <c r="R14" s="117"/>
      <c r="S14" s="118"/>
      <c r="T14" s="119" t="s">
        <v>16</v>
      </c>
      <c r="U14"/>
    </row>
    <row r="15" spans="2:21" ht="18" customHeight="1" thickBot="1" x14ac:dyDescent="0.3">
      <c r="B15"/>
      <c r="C15" s="100" t="s">
        <v>6</v>
      </c>
      <c r="D15" s="101"/>
      <c r="E15" s="101"/>
      <c r="F15" s="101"/>
      <c r="G15" s="101"/>
      <c r="H15" s="101"/>
      <c r="I15" s="101"/>
      <c r="J15" s="105">
        <v>2000</v>
      </c>
      <c r="K15" s="106"/>
      <c r="L15"/>
      <c r="N15"/>
      <c r="O15" s="120" t="s">
        <v>28</v>
      </c>
      <c r="P15" s="121"/>
      <c r="Q15" s="121"/>
      <c r="R15" s="121"/>
      <c r="S15" s="121"/>
      <c r="T15" s="122">
        <f>aporte</f>
        <v>600</v>
      </c>
      <c r="U15"/>
    </row>
    <row r="16" spans="2:21" ht="18" customHeight="1" thickBot="1" x14ac:dyDescent="0.3">
      <c r="B16"/>
      <c r="C16" s="83" t="s">
        <v>8</v>
      </c>
      <c r="D16" s="84"/>
      <c r="E16" s="84"/>
      <c r="F16" s="84"/>
      <c r="G16" s="84"/>
      <c r="H16" s="84"/>
      <c r="I16" s="84"/>
      <c r="J16" s="85">
        <f>J15*30%</f>
        <v>600</v>
      </c>
      <c r="K16" s="86"/>
      <c r="L16"/>
      <c r="N16"/>
      <c r="O16"/>
      <c r="P16"/>
      <c r="Q16"/>
      <c r="R16"/>
      <c r="S16"/>
      <c r="T16"/>
      <c r="U16"/>
    </row>
    <row r="17" spans="2:21" ht="18" customHeight="1" x14ac:dyDescent="0.25">
      <c r="B17"/>
      <c r="C17" s="2"/>
      <c r="D17" s="2"/>
      <c r="E17" s="2"/>
      <c r="F17" s="2"/>
      <c r="G17" s="2"/>
      <c r="H17" s="2"/>
      <c r="I17" s="2"/>
      <c r="J17" s="3"/>
      <c r="K17" s="3"/>
      <c r="L17"/>
      <c r="N17"/>
      <c r="O17"/>
      <c r="P17"/>
      <c r="Q17"/>
      <c r="R17"/>
      <c r="S17"/>
      <c r="T17"/>
      <c r="U17"/>
    </row>
    <row r="18" spans="2:21" ht="15.75" thickBot="1" x14ac:dyDescent="0.3">
      <c r="B18"/>
      <c r="C18"/>
      <c r="D18"/>
      <c r="E18"/>
      <c r="F18"/>
      <c r="G18"/>
      <c r="H18"/>
      <c r="I18"/>
      <c r="J18"/>
      <c r="K18"/>
      <c r="L18"/>
      <c r="N18"/>
      <c r="O18"/>
      <c r="P18"/>
      <c r="Q18"/>
      <c r="R18"/>
      <c r="S18"/>
      <c r="T18"/>
      <c r="U18"/>
    </row>
    <row r="19" spans="2:21" ht="29.25" customHeight="1" x14ac:dyDescent="0.25">
      <c r="B19"/>
      <c r="C19" s="111" t="s">
        <v>0</v>
      </c>
      <c r="D19" s="89"/>
      <c r="E19" s="89"/>
      <c r="F19" s="89"/>
      <c r="G19" s="89"/>
      <c r="H19" s="89"/>
      <c r="I19" s="89"/>
      <c r="J19" s="89"/>
      <c r="K19" s="112"/>
      <c r="L19"/>
      <c r="N19"/>
      <c r="O19" s="62" t="s">
        <v>17</v>
      </c>
      <c r="P19" s="63"/>
      <c r="Q19" s="63"/>
      <c r="R19" s="63" t="s">
        <v>18</v>
      </c>
      <c r="S19" s="63"/>
      <c r="T19" s="50" t="s">
        <v>19</v>
      </c>
      <c r="U19"/>
    </row>
    <row r="20" spans="2:21" ht="18" customHeight="1" x14ac:dyDescent="0.25">
      <c r="B20"/>
      <c r="C20" s="90" t="s">
        <v>1</v>
      </c>
      <c r="D20" s="91"/>
      <c r="E20" s="91"/>
      <c r="F20" s="91"/>
      <c r="G20" s="91"/>
      <c r="H20" s="91"/>
      <c r="I20" s="91"/>
      <c r="J20" s="92">
        <v>600</v>
      </c>
      <c r="K20" s="93"/>
      <c r="L20"/>
      <c r="N20"/>
      <c r="O20" s="58" t="s">
        <v>31</v>
      </c>
      <c r="P20" s="59"/>
      <c r="Q20" s="59"/>
      <c r="R20" s="57">
        <f>VLOOKUP($T$14&amp;"-"&amp;O20,Tabela_de_perfis!$C$5:$F$23,4,FALSE)</f>
        <v>0.5</v>
      </c>
      <c r="S20" s="57"/>
      <c r="T20" s="51">
        <f t="shared" ref="T20:T25" si="0">$T$15*$R20</f>
        <v>300</v>
      </c>
      <c r="U20"/>
    </row>
    <row r="21" spans="2:21" ht="18" customHeight="1" x14ac:dyDescent="0.25">
      <c r="B21"/>
      <c r="C21" s="79" t="s">
        <v>2</v>
      </c>
      <c r="D21" s="80"/>
      <c r="E21" s="80"/>
      <c r="F21" s="80"/>
      <c r="G21" s="80"/>
      <c r="H21" s="80"/>
      <c r="I21" s="80"/>
      <c r="J21" s="113">
        <v>20</v>
      </c>
      <c r="K21" s="114"/>
      <c r="L21"/>
      <c r="N21"/>
      <c r="O21" s="60" t="s">
        <v>32</v>
      </c>
      <c r="P21" s="61"/>
      <c r="Q21" s="61"/>
      <c r="R21" s="57">
        <f>VLOOKUP($T$14&amp;"-"&amp;O21,Tabela_de_perfis!$C$5:$F$23,4,FALSE)</f>
        <v>0.1</v>
      </c>
      <c r="S21" s="57"/>
      <c r="T21" s="51">
        <f t="shared" si="0"/>
        <v>60</v>
      </c>
      <c r="U21"/>
    </row>
    <row r="22" spans="2:21" ht="18" customHeight="1" x14ac:dyDescent="0.25">
      <c r="B22"/>
      <c r="C22" s="79" t="s">
        <v>3</v>
      </c>
      <c r="D22" s="80"/>
      <c r="E22" s="80"/>
      <c r="F22" s="80"/>
      <c r="G22" s="80"/>
      <c r="H22" s="80"/>
      <c r="I22" s="80"/>
      <c r="J22" s="115">
        <v>0.01</v>
      </c>
      <c r="K22" s="114"/>
      <c r="L22"/>
      <c r="N22"/>
      <c r="O22" s="60" t="s">
        <v>33</v>
      </c>
      <c r="P22" s="61"/>
      <c r="Q22" s="61"/>
      <c r="R22" s="57">
        <f>VLOOKUP($T$14&amp;"-"&amp;O22,Tabela_de_perfis!$C$5:$F$23,4,FALSE)</f>
        <v>0.05</v>
      </c>
      <c r="S22" s="57"/>
      <c r="T22" s="51">
        <f t="shared" si="0"/>
        <v>30</v>
      </c>
      <c r="U22"/>
    </row>
    <row r="23" spans="2:21" ht="18" customHeight="1" x14ac:dyDescent="0.25">
      <c r="B23"/>
      <c r="C23" s="107" t="s">
        <v>4</v>
      </c>
      <c r="D23" s="108"/>
      <c r="E23" s="108"/>
      <c r="F23" s="108"/>
      <c r="G23" s="108"/>
      <c r="H23" s="108"/>
      <c r="I23" s="108"/>
      <c r="J23" s="109">
        <f>FV(taxa,anos*12,aporte*-1)</f>
        <v>593553.21923241776</v>
      </c>
      <c r="K23" s="110"/>
      <c r="L23"/>
      <c r="N23"/>
      <c r="O23" s="60" t="s">
        <v>34</v>
      </c>
      <c r="P23" s="61"/>
      <c r="Q23" s="61"/>
      <c r="R23" s="57">
        <f>VLOOKUP($T$14&amp;"-"&amp;O23,Tabela_de_perfis!$C$5:$F$23,4,FALSE)</f>
        <v>0.05</v>
      </c>
      <c r="S23" s="57"/>
      <c r="T23" s="51">
        <f t="shared" si="0"/>
        <v>30</v>
      </c>
      <c r="U23"/>
    </row>
    <row r="24" spans="2:21" ht="18" customHeight="1" thickBot="1" x14ac:dyDescent="0.3">
      <c r="B24"/>
      <c r="C24" s="83" t="s">
        <v>5</v>
      </c>
      <c r="D24" s="84"/>
      <c r="E24" s="84"/>
      <c r="F24" s="84"/>
      <c r="G24" s="84"/>
      <c r="H24" s="84"/>
      <c r="I24" s="84"/>
      <c r="J24" s="85">
        <f>patrimônio*taxa</f>
        <v>5935.5321923241781</v>
      </c>
      <c r="K24" s="86"/>
      <c r="L24"/>
      <c r="N24"/>
      <c r="O24" s="60" t="s">
        <v>35</v>
      </c>
      <c r="P24" s="61"/>
      <c r="Q24" s="61"/>
      <c r="R24" s="57">
        <f>VLOOKUP($T$14&amp;"-"&amp;O24,Tabela_de_perfis!$C$5:$F$23,4,FALSE)</f>
        <v>0.2</v>
      </c>
      <c r="S24" s="57"/>
      <c r="T24" s="51">
        <f t="shared" si="0"/>
        <v>120</v>
      </c>
      <c r="U24"/>
    </row>
    <row r="25" spans="2:21" ht="18" customHeight="1" x14ac:dyDescent="0.25">
      <c r="B25"/>
      <c r="C25" s="2"/>
      <c r="D25" s="2"/>
      <c r="E25" s="2"/>
      <c r="F25" s="2"/>
      <c r="G25" s="2"/>
      <c r="H25" s="2"/>
      <c r="I25" s="2"/>
      <c r="J25" s="3"/>
      <c r="K25" s="3"/>
      <c r="L25"/>
      <c r="N25"/>
      <c r="O25" s="55" t="s">
        <v>36</v>
      </c>
      <c r="P25" s="56"/>
      <c r="Q25" s="56"/>
      <c r="R25" s="57">
        <f>VLOOKUP($T$14&amp;"-"&amp;O25,Tabela_de_perfis!$C$5:$F$23,4,FALSE)</f>
        <v>0.1</v>
      </c>
      <c r="S25" s="57"/>
      <c r="T25" s="51">
        <f t="shared" si="0"/>
        <v>60</v>
      </c>
      <c r="U25"/>
    </row>
    <row r="26" spans="2:21" ht="15.75" thickBot="1" x14ac:dyDescent="0.3">
      <c r="B26"/>
      <c r="C26"/>
      <c r="D26"/>
      <c r="E26"/>
      <c r="F26"/>
      <c r="G26"/>
      <c r="H26"/>
      <c r="I26"/>
      <c r="J26"/>
      <c r="K26"/>
      <c r="L26"/>
      <c r="N26"/>
      <c r="O26" s="52"/>
      <c r="P26" s="53"/>
      <c r="Q26" s="53"/>
      <c r="R26" s="53"/>
      <c r="S26" s="53"/>
      <c r="T26" s="54">
        <f>SUM(T20:T25)</f>
        <v>600</v>
      </c>
      <c r="U26"/>
    </row>
    <row r="27" spans="2:21" ht="29.25" customHeight="1" x14ac:dyDescent="0.25">
      <c r="B27"/>
      <c r="C27" s="72" t="s">
        <v>27</v>
      </c>
      <c r="D27" s="73"/>
      <c r="E27" s="89"/>
      <c r="F27" s="89"/>
      <c r="G27" s="89"/>
      <c r="H27" s="89"/>
      <c r="I27" s="73"/>
      <c r="J27" s="73"/>
      <c r="K27" s="74"/>
      <c r="L27"/>
      <c r="N27"/>
      <c r="O27"/>
      <c r="P27"/>
      <c r="Q27"/>
      <c r="R27"/>
      <c r="S27"/>
      <c r="T27"/>
      <c r="U27"/>
    </row>
    <row r="28" spans="2:21" ht="21" customHeight="1" x14ac:dyDescent="0.25">
      <c r="B28"/>
      <c r="C28" s="87" t="s">
        <v>14</v>
      </c>
      <c r="D28" s="88"/>
      <c r="E28" s="7"/>
      <c r="F28" s="7"/>
      <c r="G28" s="7"/>
      <c r="H28" s="7"/>
      <c r="I28" s="7"/>
      <c r="J28" s="8" t="s">
        <v>23</v>
      </c>
      <c r="K28" s="10" t="s">
        <v>24</v>
      </c>
      <c r="L28"/>
      <c r="N28"/>
      <c r="O28"/>
      <c r="P28"/>
      <c r="Q28"/>
      <c r="R28"/>
      <c r="S28"/>
      <c r="T28"/>
      <c r="U28"/>
    </row>
    <row r="29" spans="2:21" ht="18" customHeight="1" x14ac:dyDescent="0.25">
      <c r="B29" s="9">
        <v>2</v>
      </c>
      <c r="C29" s="94" t="s">
        <v>9</v>
      </c>
      <c r="D29" s="95"/>
      <c r="E29" s="95"/>
      <c r="F29" s="95"/>
      <c r="G29" s="95"/>
      <c r="H29" s="95"/>
      <c r="I29" s="96"/>
      <c r="J29" s="6">
        <f>FV(taxa,$B29*12,aporte*-1)</f>
        <v>16184.078911914899</v>
      </c>
      <c r="K29" s="11">
        <f>J29*taxa</f>
        <v>161.84078911914901</v>
      </c>
      <c r="L29"/>
      <c r="N29"/>
      <c r="O29"/>
      <c r="P29"/>
      <c r="Q29"/>
      <c r="R29"/>
      <c r="S29"/>
      <c r="T29"/>
      <c r="U29"/>
    </row>
    <row r="30" spans="2:21" ht="18" customHeight="1" x14ac:dyDescent="0.25">
      <c r="B30" s="9">
        <v>5</v>
      </c>
      <c r="C30" s="94" t="s">
        <v>10</v>
      </c>
      <c r="D30" s="95"/>
      <c r="E30" s="95"/>
      <c r="F30" s="95"/>
      <c r="G30" s="95"/>
      <c r="H30" s="95"/>
      <c r="I30" s="96"/>
      <c r="J30" s="6">
        <f>FV(taxa,$B30*12,aporte*-1)</f>
        <v>49001.801913845477</v>
      </c>
      <c r="K30" s="11">
        <f>J30*taxa</f>
        <v>490.01801913845475</v>
      </c>
      <c r="L30"/>
      <c r="N30"/>
      <c r="O30"/>
      <c r="P30"/>
      <c r="Q30"/>
      <c r="R30"/>
      <c r="S30"/>
      <c r="T30"/>
      <c r="U30"/>
    </row>
    <row r="31" spans="2:21" ht="18" customHeight="1" x14ac:dyDescent="0.25">
      <c r="B31" s="9">
        <v>15</v>
      </c>
      <c r="C31" s="94" t="s">
        <v>11</v>
      </c>
      <c r="D31" s="95"/>
      <c r="E31" s="95"/>
      <c r="F31" s="95"/>
      <c r="G31" s="95"/>
      <c r="H31" s="95"/>
      <c r="I31" s="96"/>
      <c r="J31" s="6">
        <f>FV(taxa,$B31*12,aporte*-1)</f>
        <v>299748.11852137081</v>
      </c>
      <c r="K31" s="11">
        <f>J31*taxa</f>
        <v>2997.4811852137082</v>
      </c>
      <c r="L31"/>
      <c r="N31"/>
      <c r="O31"/>
      <c r="P31"/>
      <c r="Q31"/>
      <c r="R31"/>
      <c r="S31"/>
      <c r="T31"/>
      <c r="U31"/>
    </row>
    <row r="32" spans="2:21" ht="18" customHeight="1" x14ac:dyDescent="0.25">
      <c r="B32" s="9">
        <v>20</v>
      </c>
      <c r="C32" s="94" t="s">
        <v>12</v>
      </c>
      <c r="D32" s="95"/>
      <c r="E32" s="95"/>
      <c r="F32" s="95"/>
      <c r="G32" s="95"/>
      <c r="H32" s="95"/>
      <c r="I32" s="96"/>
      <c r="J32" s="6">
        <f>FV(taxa,$B32*12,aporte*-1)</f>
        <v>593553.21923241776</v>
      </c>
      <c r="K32" s="11">
        <f>J32*taxa</f>
        <v>5935.5321923241781</v>
      </c>
      <c r="L32"/>
      <c r="N32"/>
      <c r="O32"/>
      <c r="P32"/>
      <c r="Q32"/>
      <c r="R32"/>
      <c r="S32"/>
      <c r="T32"/>
      <c r="U32"/>
    </row>
    <row r="33" spans="2:21" ht="18" customHeight="1" thickBot="1" x14ac:dyDescent="0.3">
      <c r="B33" s="9">
        <v>30</v>
      </c>
      <c r="C33" s="97" t="s">
        <v>13</v>
      </c>
      <c r="D33" s="98"/>
      <c r="E33" s="98"/>
      <c r="F33" s="98"/>
      <c r="G33" s="98"/>
      <c r="H33" s="98"/>
      <c r="I33" s="99"/>
      <c r="J33" s="12">
        <f>FV(taxa,$B33*12,aporte*-1)</f>
        <v>2096978.4796611038</v>
      </c>
      <c r="K33" s="13">
        <f>J33*taxa</f>
        <v>20969.784796611038</v>
      </c>
      <c r="L33"/>
      <c r="N33"/>
      <c r="O33"/>
      <c r="P33"/>
      <c r="Q33"/>
      <c r="R33"/>
      <c r="S33"/>
      <c r="T33"/>
      <c r="U33"/>
    </row>
    <row r="34" spans="2:21" ht="18" customHeight="1" x14ac:dyDescent="0.25">
      <c r="B34" s="9"/>
      <c r="C34" s="15"/>
      <c r="D34" s="15"/>
      <c r="E34" s="15"/>
      <c r="F34" s="15"/>
      <c r="G34" s="15"/>
      <c r="H34" s="15"/>
      <c r="I34" s="15"/>
      <c r="J34" s="16"/>
      <c r="K34" s="16"/>
      <c r="L34"/>
      <c r="N34"/>
      <c r="O34"/>
      <c r="P34"/>
      <c r="Q34"/>
      <c r="R34"/>
      <c r="S34"/>
      <c r="T34"/>
      <c r="U34"/>
    </row>
    <row r="35" spans="2:21" ht="18" customHeight="1" thickBot="1" x14ac:dyDescent="0.3">
      <c r="B35" s="9"/>
      <c r="C35" s="15"/>
      <c r="D35" s="15"/>
      <c r="E35" s="15"/>
      <c r="F35" s="15"/>
      <c r="G35" s="15"/>
      <c r="H35" s="15"/>
      <c r="I35" s="15"/>
      <c r="J35" s="16"/>
      <c r="K35" s="16"/>
      <c r="L35"/>
      <c r="N35"/>
      <c r="O35"/>
      <c r="P35"/>
      <c r="Q35"/>
      <c r="R35"/>
      <c r="S35"/>
      <c r="T35"/>
      <c r="U35"/>
    </row>
    <row r="36" spans="2:21" ht="27" customHeight="1" x14ac:dyDescent="0.25">
      <c r="B36" s="9"/>
      <c r="C36" s="72" t="s">
        <v>22</v>
      </c>
      <c r="D36" s="73"/>
      <c r="E36" s="73"/>
      <c r="F36" s="73"/>
      <c r="G36" s="73"/>
      <c r="H36" s="73"/>
      <c r="I36" s="73"/>
      <c r="J36" s="73"/>
      <c r="K36" s="74"/>
      <c r="L36"/>
      <c r="N36"/>
      <c r="O36"/>
      <c r="P36"/>
      <c r="Q36"/>
      <c r="R36"/>
      <c r="S36"/>
      <c r="T36"/>
      <c r="U36"/>
    </row>
    <row r="37" spans="2:21" ht="18.75" customHeight="1" x14ac:dyDescent="0.25">
      <c r="B37" s="9"/>
      <c r="C37" s="75" t="s">
        <v>14</v>
      </c>
      <c r="D37" s="76"/>
      <c r="E37" s="24"/>
      <c r="F37" s="24"/>
      <c r="G37" s="24"/>
      <c r="H37" s="76" t="s">
        <v>25</v>
      </c>
      <c r="I37" s="76"/>
      <c r="J37" s="23" t="s">
        <v>23</v>
      </c>
      <c r="K37" s="25" t="s">
        <v>24</v>
      </c>
      <c r="L37"/>
      <c r="N37"/>
      <c r="O37"/>
      <c r="P37"/>
      <c r="Q37"/>
      <c r="R37"/>
      <c r="S37"/>
      <c r="T37"/>
      <c r="U37"/>
    </row>
    <row r="38" spans="2:21" ht="18" customHeight="1" x14ac:dyDescent="0.25">
      <c r="B38" s="9"/>
      <c r="C38" s="26" t="s">
        <v>26</v>
      </c>
      <c r="D38" s="27">
        <f>anos</f>
        <v>20</v>
      </c>
      <c r="E38" s="20"/>
      <c r="F38" s="20"/>
      <c r="G38" s="20"/>
      <c r="H38" s="77">
        <v>6.0000000000000001E-3</v>
      </c>
      <c r="I38" s="78"/>
      <c r="J38" s="21">
        <f>FV($H38,$D$38*12,aporte*-1)</f>
        <v>320257.40331980475</v>
      </c>
      <c r="K38" s="22">
        <f>$J38*$H38</f>
        <v>1921.5444199188287</v>
      </c>
      <c r="L38"/>
      <c r="N38"/>
      <c r="O38"/>
      <c r="P38"/>
      <c r="Q38"/>
      <c r="R38"/>
      <c r="S38"/>
      <c r="T38"/>
      <c r="U38"/>
    </row>
    <row r="39" spans="2:21" ht="18" customHeight="1" x14ac:dyDescent="0.25">
      <c r="B39" s="9"/>
      <c r="C39" s="68"/>
      <c r="D39" s="69"/>
      <c r="E39" s="17"/>
      <c r="F39" s="17"/>
      <c r="G39" s="17"/>
      <c r="H39" s="64">
        <v>7.0000000000000001E-3</v>
      </c>
      <c r="I39" s="65"/>
      <c r="J39" s="6">
        <f>FV($H39,$D$38*12,aporte*-1)</f>
        <v>371506.68697979517</v>
      </c>
      <c r="K39" s="22">
        <f>$J39*$H39</f>
        <v>2600.5468088585662</v>
      </c>
      <c r="L39"/>
      <c r="N39"/>
      <c r="O39"/>
      <c r="P39"/>
      <c r="Q39"/>
      <c r="R39"/>
      <c r="S39"/>
      <c r="T39"/>
      <c r="U39"/>
    </row>
    <row r="40" spans="2:21" ht="18" customHeight="1" x14ac:dyDescent="0.25">
      <c r="B40" s="9"/>
      <c r="C40" s="68"/>
      <c r="D40" s="69"/>
      <c r="E40" s="17"/>
      <c r="F40" s="17"/>
      <c r="G40" s="17"/>
      <c r="H40" s="64">
        <v>8.0000000000000002E-3</v>
      </c>
      <c r="I40" s="65"/>
      <c r="J40" s="6">
        <f>FV($H40,$D$38*12,aporte*-1)</f>
        <v>432678.73156507703</v>
      </c>
      <c r="K40" s="22">
        <f>$J40*$H40</f>
        <v>3461.4298525206164</v>
      </c>
      <c r="L40"/>
      <c r="N40"/>
      <c r="O40"/>
      <c r="P40"/>
      <c r="Q40"/>
      <c r="R40"/>
      <c r="S40"/>
      <c r="T40"/>
      <c r="U40"/>
    </row>
    <row r="41" spans="2:21" ht="18" customHeight="1" x14ac:dyDescent="0.25">
      <c r="B41" s="9"/>
      <c r="C41" s="68"/>
      <c r="D41" s="69"/>
      <c r="E41" s="17"/>
      <c r="F41" s="17"/>
      <c r="G41" s="17"/>
      <c r="H41" s="64">
        <v>8.9999999999999993E-3</v>
      </c>
      <c r="I41" s="65"/>
      <c r="J41" s="6">
        <f>FV($H41,$D$38*12,aporte*-1)</f>
        <v>505850.66408937727</v>
      </c>
      <c r="K41" s="22">
        <f>$J41*$H41</f>
        <v>4552.6559768043953</v>
      </c>
      <c r="L41"/>
      <c r="N41"/>
      <c r="O41"/>
      <c r="P41"/>
      <c r="Q41"/>
      <c r="R41"/>
      <c r="S41"/>
      <c r="T41"/>
      <c r="U41"/>
    </row>
    <row r="42" spans="2:21" ht="18" customHeight="1" thickBot="1" x14ac:dyDescent="0.3">
      <c r="B42" s="9"/>
      <c r="C42" s="70"/>
      <c r="D42" s="71"/>
      <c r="E42" s="4"/>
      <c r="F42" s="4"/>
      <c r="G42" s="4"/>
      <c r="H42" s="66">
        <v>1.0800000000000001E-2</v>
      </c>
      <c r="I42" s="67"/>
      <c r="J42" s="12">
        <f>FV($H42,$D$38*12,aporte*-1)</f>
        <v>676229.39597911399</v>
      </c>
      <c r="K42" s="28">
        <f>$J42*$H42</f>
        <v>7303.2774765744316</v>
      </c>
      <c r="L42"/>
      <c r="N42"/>
      <c r="O42"/>
      <c r="P42"/>
      <c r="Q42"/>
      <c r="R42"/>
      <c r="S42"/>
      <c r="T42"/>
      <c r="U42"/>
    </row>
    <row r="43" spans="2:21" x14ac:dyDescent="0.25">
      <c r="B43" s="5"/>
      <c r="C43" s="5"/>
      <c r="D43" s="5"/>
      <c r="E43" s="5"/>
      <c r="F43" s="5"/>
      <c r="G43" s="5"/>
      <c r="H43" s="5"/>
      <c r="I43" s="18"/>
      <c r="J43"/>
      <c r="K43" s="5"/>
      <c r="L43"/>
      <c r="N43"/>
      <c r="O43"/>
      <c r="P43"/>
      <c r="Q43"/>
      <c r="R43"/>
      <c r="S43"/>
      <c r="T43"/>
      <c r="U43"/>
    </row>
    <row r="44" spans="2:21" x14ac:dyDescent="0.25">
      <c r="B44" s="5"/>
      <c r="C44" s="5"/>
      <c r="D44" s="5"/>
      <c r="E44" s="5"/>
      <c r="F44" s="5"/>
      <c r="G44" s="5"/>
      <c r="H44" s="5"/>
      <c r="I44" s="5"/>
      <c r="J44" s="19"/>
      <c r="K44" s="5"/>
      <c r="L44"/>
      <c r="N44"/>
      <c r="O44"/>
      <c r="P44"/>
      <c r="Q44"/>
      <c r="R44"/>
      <c r="S44"/>
      <c r="T44"/>
      <c r="U44"/>
    </row>
    <row r="45" spans="2:21" ht="15.75" thickBot="1" x14ac:dyDescent="0.3">
      <c r="B45"/>
      <c r="C45"/>
      <c r="D45"/>
      <c r="E45"/>
      <c r="F45"/>
      <c r="G45"/>
      <c r="H45"/>
      <c r="I45"/>
      <c r="J45"/>
      <c r="K45"/>
      <c r="L45"/>
      <c r="N45"/>
      <c r="O45"/>
      <c r="P45"/>
      <c r="Q45"/>
      <c r="R45"/>
      <c r="S45"/>
      <c r="T45"/>
      <c r="U45"/>
    </row>
    <row r="46" spans="2:21" ht="21" x14ac:dyDescent="0.25">
      <c r="B46"/>
      <c r="C46" s="72" t="s">
        <v>20</v>
      </c>
      <c r="D46" s="73"/>
      <c r="E46" s="89"/>
      <c r="F46" s="89"/>
      <c r="G46" s="89"/>
      <c r="H46" s="89"/>
      <c r="I46" s="73"/>
      <c r="J46" s="73"/>
      <c r="K46" s="74"/>
      <c r="L46"/>
      <c r="N46"/>
      <c r="O46"/>
      <c r="P46"/>
      <c r="Q46"/>
      <c r="R46"/>
      <c r="S46"/>
      <c r="T46"/>
      <c r="U46"/>
    </row>
    <row r="47" spans="2:21" ht="15.75" x14ac:dyDescent="0.25">
      <c r="B47"/>
      <c r="C47" s="90" t="s">
        <v>21</v>
      </c>
      <c r="D47" s="91"/>
      <c r="E47" s="91"/>
      <c r="F47" s="91"/>
      <c r="G47" s="91"/>
      <c r="H47" s="91"/>
      <c r="I47" s="91"/>
      <c r="J47" s="92">
        <v>12000</v>
      </c>
      <c r="K47" s="93"/>
      <c r="L47"/>
      <c r="N47"/>
      <c r="O47"/>
      <c r="P47"/>
      <c r="Q47"/>
      <c r="R47"/>
      <c r="S47"/>
      <c r="T47"/>
      <c r="U47"/>
    </row>
    <row r="48" spans="2:21" ht="15.75" x14ac:dyDescent="0.25">
      <c r="B48"/>
      <c r="C48" s="79" t="s">
        <v>3</v>
      </c>
      <c r="D48" s="80"/>
      <c r="E48" s="80"/>
      <c r="F48" s="80"/>
      <c r="G48" s="80"/>
      <c r="H48" s="80"/>
      <c r="I48" s="80"/>
      <c r="J48" s="81">
        <v>0.01</v>
      </c>
      <c r="K48" s="82"/>
      <c r="L48"/>
      <c r="N48"/>
      <c r="O48"/>
      <c r="P48"/>
      <c r="Q48"/>
      <c r="R48"/>
      <c r="S48"/>
      <c r="T48"/>
      <c r="U48"/>
    </row>
    <row r="49" spans="2:21" ht="16.5" thickBot="1" x14ac:dyDescent="0.3">
      <c r="B49"/>
      <c r="C49" s="83" t="s">
        <v>5</v>
      </c>
      <c r="D49" s="84"/>
      <c r="E49" s="84"/>
      <c r="F49" s="84"/>
      <c r="G49" s="84"/>
      <c r="H49" s="84"/>
      <c r="I49" s="84"/>
      <c r="J49" s="85">
        <f>aporte_unico*taxa_do_investimento_unico</f>
        <v>120</v>
      </c>
      <c r="K49" s="86"/>
      <c r="L49"/>
      <c r="N49"/>
      <c r="O49"/>
      <c r="P49"/>
      <c r="Q49"/>
      <c r="R49"/>
      <c r="S49"/>
      <c r="T49"/>
      <c r="U49"/>
    </row>
    <row r="50" spans="2:21" x14ac:dyDescent="0.25">
      <c r="B50"/>
      <c r="C50"/>
      <c r="D50"/>
      <c r="E50"/>
      <c r="F50"/>
      <c r="G50"/>
      <c r="H50"/>
      <c r="I50"/>
      <c r="J50"/>
      <c r="K50"/>
      <c r="L50"/>
      <c r="N50"/>
      <c r="O50"/>
      <c r="P50"/>
      <c r="Q50"/>
      <c r="R50"/>
      <c r="S50"/>
      <c r="T50"/>
      <c r="U50"/>
    </row>
    <row r="51" spans="2:21" x14ac:dyDescent="0.25">
      <c r="B51"/>
      <c r="C51"/>
      <c r="D51"/>
      <c r="E51"/>
      <c r="F51"/>
      <c r="G51"/>
      <c r="H51"/>
      <c r="I51"/>
      <c r="J51"/>
      <c r="K51"/>
      <c r="L51"/>
      <c r="N51"/>
      <c r="O51"/>
      <c r="P51"/>
      <c r="Q51"/>
      <c r="R51"/>
      <c r="S51"/>
      <c r="T51"/>
      <c r="U51"/>
    </row>
    <row r="52" spans="2:21" x14ac:dyDescent="0.25">
      <c r="B52"/>
      <c r="C52"/>
      <c r="D52"/>
      <c r="E52"/>
      <c r="F52"/>
      <c r="G52"/>
      <c r="H52"/>
      <c r="I52"/>
      <c r="J52"/>
      <c r="K52"/>
      <c r="L52"/>
      <c r="N52"/>
      <c r="O52"/>
      <c r="P52"/>
      <c r="Q52"/>
      <c r="R52"/>
      <c r="S52"/>
      <c r="T52"/>
      <c r="U52"/>
    </row>
    <row r="53" spans="2:21" x14ac:dyDescent="0.25">
      <c r="B53"/>
      <c r="C53"/>
      <c r="D53"/>
      <c r="E53"/>
      <c r="F53"/>
      <c r="G53"/>
      <c r="H53"/>
      <c r="I53"/>
      <c r="J53"/>
      <c r="K53"/>
      <c r="L53"/>
      <c r="N53"/>
      <c r="O53"/>
      <c r="P53"/>
      <c r="Q53"/>
      <c r="R53"/>
      <c r="S53"/>
      <c r="T53"/>
      <c r="U53"/>
    </row>
    <row r="54" spans="2:2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N54"/>
      <c r="O54"/>
      <c r="P54"/>
      <c r="Q54"/>
      <c r="R54"/>
      <c r="S54"/>
      <c r="T54"/>
      <c r="U54"/>
    </row>
  </sheetData>
  <mergeCells count="55">
    <mergeCell ref="C27:K27"/>
    <mergeCell ref="C19:K19"/>
    <mergeCell ref="J20:K20"/>
    <mergeCell ref="C20:I20"/>
    <mergeCell ref="C21:I21"/>
    <mergeCell ref="J21:K21"/>
    <mergeCell ref="J22:K22"/>
    <mergeCell ref="C22:I22"/>
    <mergeCell ref="C23:I23"/>
    <mergeCell ref="C24:I24"/>
    <mergeCell ref="J23:K23"/>
    <mergeCell ref="J24:K24"/>
    <mergeCell ref="C15:I15"/>
    <mergeCell ref="C14:K14"/>
    <mergeCell ref="C16:I16"/>
    <mergeCell ref="J15:K15"/>
    <mergeCell ref="J16:K16"/>
    <mergeCell ref="C48:I48"/>
    <mergeCell ref="J48:K48"/>
    <mergeCell ref="C49:I49"/>
    <mergeCell ref="J49:K49"/>
    <mergeCell ref="C28:D28"/>
    <mergeCell ref="C46:K46"/>
    <mergeCell ref="C47:I47"/>
    <mergeCell ref="J47:K47"/>
    <mergeCell ref="C29:I29"/>
    <mergeCell ref="C30:I30"/>
    <mergeCell ref="C31:I31"/>
    <mergeCell ref="C32:I32"/>
    <mergeCell ref="C33:I33"/>
    <mergeCell ref="H41:I41"/>
    <mergeCell ref="H42:I42"/>
    <mergeCell ref="C39:D42"/>
    <mergeCell ref="C36:K36"/>
    <mergeCell ref="C37:D37"/>
    <mergeCell ref="H37:I37"/>
    <mergeCell ref="H38:I38"/>
    <mergeCell ref="H39:I39"/>
    <mergeCell ref="H40:I40"/>
    <mergeCell ref="O14:S14"/>
    <mergeCell ref="O15:S15"/>
    <mergeCell ref="O25:Q25"/>
    <mergeCell ref="R20:S20"/>
    <mergeCell ref="R21:S21"/>
    <mergeCell ref="R22:S22"/>
    <mergeCell ref="R23:S23"/>
    <mergeCell ref="R24:S24"/>
    <mergeCell ref="R25:S25"/>
    <mergeCell ref="O20:Q20"/>
    <mergeCell ref="O21:Q21"/>
    <mergeCell ref="O22:Q22"/>
    <mergeCell ref="O23:Q23"/>
    <mergeCell ref="O24:Q24"/>
    <mergeCell ref="O19:Q19"/>
    <mergeCell ref="R19:S19"/>
  </mergeCells>
  <dataValidations count="1">
    <dataValidation type="list" allowBlank="1" showInputMessage="1" showErrorMessage="1" prompt="Selecione o perfil." sqref="T14" xr:uid="{0EF85122-0F53-48C5-80E6-66C41DDC079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6D99-CB89-4F95-9FA6-7B84B9C4CD96}">
  <dimension ref="C5:F23"/>
  <sheetViews>
    <sheetView showGridLines="0" workbookViewId="0">
      <selection activeCell="K12" sqref="K12"/>
    </sheetView>
  </sheetViews>
  <sheetFormatPr defaultRowHeight="15" x14ac:dyDescent="0.25"/>
  <cols>
    <col min="3" max="3" width="34.7109375" customWidth="1"/>
    <col min="4" max="4" width="18.7109375" customWidth="1"/>
    <col min="5" max="5" width="23.7109375" customWidth="1"/>
  </cols>
  <sheetData>
    <row r="5" spans="3:6" ht="18.75" x14ac:dyDescent="0.3">
      <c r="C5" s="35" t="s">
        <v>37</v>
      </c>
      <c r="D5" s="35" t="s">
        <v>38</v>
      </c>
      <c r="E5" s="35" t="s">
        <v>17</v>
      </c>
      <c r="F5" s="34" t="s">
        <v>39</v>
      </c>
    </row>
    <row r="6" spans="3:6" x14ac:dyDescent="0.25">
      <c r="C6" s="36" t="str">
        <f>$D6&amp;"-"&amp;E6</f>
        <v>Conservador-PAPEL</v>
      </c>
      <c r="D6" s="37" t="s">
        <v>29</v>
      </c>
      <c r="E6" s="38" t="s">
        <v>31</v>
      </c>
      <c r="F6" s="29">
        <v>0.3</v>
      </c>
    </row>
    <row r="7" spans="3:6" x14ac:dyDescent="0.25">
      <c r="C7" s="39" t="str">
        <f t="shared" ref="C7:C23" si="0">$D7&amp;"-"&amp;E7</f>
        <v>Conservador-TIJOLO</v>
      </c>
      <c r="D7" s="40" t="s">
        <v>29</v>
      </c>
      <c r="E7" s="41" t="s">
        <v>32</v>
      </c>
      <c r="F7" s="30">
        <v>0.5</v>
      </c>
    </row>
    <row r="8" spans="3:6" x14ac:dyDescent="0.25">
      <c r="C8" s="39" t="str">
        <f t="shared" si="0"/>
        <v>Conservador-HÍBRIDO</v>
      </c>
      <c r="D8" s="40" t="s">
        <v>29</v>
      </c>
      <c r="E8" s="41" t="s">
        <v>33</v>
      </c>
      <c r="F8" s="30">
        <v>0.1</v>
      </c>
    </row>
    <row r="9" spans="3:6" x14ac:dyDescent="0.25">
      <c r="C9" s="39" t="str">
        <f t="shared" si="0"/>
        <v>Conservador-FOFs</v>
      </c>
      <c r="D9" s="40" t="s">
        <v>29</v>
      </c>
      <c r="E9" s="40" t="s">
        <v>34</v>
      </c>
      <c r="F9" s="30">
        <v>0.1</v>
      </c>
    </row>
    <row r="10" spans="3:6" x14ac:dyDescent="0.25">
      <c r="C10" s="39" t="str">
        <f t="shared" si="0"/>
        <v>Conservador-DESENVOLVIMENTO</v>
      </c>
      <c r="D10" s="40" t="s">
        <v>29</v>
      </c>
      <c r="E10" s="40" t="s">
        <v>35</v>
      </c>
      <c r="F10" s="30">
        <v>0</v>
      </c>
    </row>
    <row r="11" spans="3:6" x14ac:dyDescent="0.25">
      <c r="C11" s="39" t="str">
        <f t="shared" si="0"/>
        <v>Conservador-HOTELARIAS</v>
      </c>
      <c r="D11" s="40" t="s">
        <v>29</v>
      </c>
      <c r="E11" s="40" t="s">
        <v>36</v>
      </c>
      <c r="F11" s="30">
        <v>0</v>
      </c>
    </row>
    <row r="12" spans="3:6" x14ac:dyDescent="0.25">
      <c r="C12" s="42" t="str">
        <f t="shared" si="0"/>
        <v>Moderado-PAPEL</v>
      </c>
      <c r="D12" s="43" t="s">
        <v>30</v>
      </c>
      <c r="E12" s="44" t="s">
        <v>31</v>
      </c>
      <c r="F12" s="31">
        <v>0.32</v>
      </c>
    </row>
    <row r="13" spans="3:6" x14ac:dyDescent="0.25">
      <c r="C13" s="42" t="str">
        <f t="shared" si="0"/>
        <v>Moderado-TIJOLO</v>
      </c>
      <c r="D13" s="43" t="s">
        <v>30</v>
      </c>
      <c r="E13" s="44" t="s">
        <v>32</v>
      </c>
      <c r="F13" s="31">
        <v>0.35</v>
      </c>
    </row>
    <row r="14" spans="3:6" x14ac:dyDescent="0.25">
      <c r="C14" s="42" t="str">
        <f t="shared" si="0"/>
        <v>Moderado-HÍBRIDO</v>
      </c>
      <c r="D14" s="43" t="s">
        <v>30</v>
      </c>
      <c r="E14" s="44" t="s">
        <v>33</v>
      </c>
      <c r="F14" s="31">
        <v>0.08</v>
      </c>
    </row>
    <row r="15" spans="3:6" x14ac:dyDescent="0.25">
      <c r="C15" s="42" t="str">
        <f t="shared" si="0"/>
        <v>Moderado-FOFs</v>
      </c>
      <c r="D15" s="43" t="s">
        <v>30</v>
      </c>
      <c r="E15" s="43" t="s">
        <v>34</v>
      </c>
      <c r="F15" s="31">
        <v>0.05</v>
      </c>
    </row>
    <row r="16" spans="3:6" x14ac:dyDescent="0.25">
      <c r="C16" s="42" t="str">
        <f t="shared" si="0"/>
        <v>Moderado-DESENVOLVIMENTO</v>
      </c>
      <c r="D16" s="43" t="s">
        <v>30</v>
      </c>
      <c r="E16" s="43" t="s">
        <v>35</v>
      </c>
      <c r="F16" s="31">
        <v>0.1</v>
      </c>
    </row>
    <row r="17" spans="3:6" x14ac:dyDescent="0.25">
      <c r="C17" s="42" t="str">
        <f t="shared" si="0"/>
        <v>Moderado-HOTELARIAS</v>
      </c>
      <c r="D17" s="43" t="s">
        <v>30</v>
      </c>
      <c r="E17" s="43" t="s">
        <v>36</v>
      </c>
      <c r="F17" s="31">
        <v>0.1</v>
      </c>
    </row>
    <row r="18" spans="3:6" x14ac:dyDescent="0.25">
      <c r="C18" s="45" t="str">
        <f t="shared" si="0"/>
        <v>Agressivo-PAPEL</v>
      </c>
      <c r="D18" s="46" t="s">
        <v>16</v>
      </c>
      <c r="E18" s="47" t="s">
        <v>31</v>
      </c>
      <c r="F18" s="32">
        <v>0.5</v>
      </c>
    </row>
    <row r="19" spans="3:6" x14ac:dyDescent="0.25">
      <c r="C19" s="45" t="str">
        <f t="shared" si="0"/>
        <v>Agressivo-TIJOLO</v>
      </c>
      <c r="D19" s="46" t="s">
        <v>16</v>
      </c>
      <c r="E19" s="47" t="s">
        <v>32</v>
      </c>
      <c r="F19" s="32">
        <v>0.1</v>
      </c>
    </row>
    <row r="20" spans="3:6" x14ac:dyDescent="0.25">
      <c r="C20" s="45" t="str">
        <f t="shared" si="0"/>
        <v>Agressivo-HÍBRIDO</v>
      </c>
      <c r="D20" s="46" t="s">
        <v>16</v>
      </c>
      <c r="E20" s="47" t="s">
        <v>33</v>
      </c>
      <c r="F20" s="32">
        <v>0.05</v>
      </c>
    </row>
    <row r="21" spans="3:6" x14ac:dyDescent="0.25">
      <c r="C21" s="45" t="str">
        <f t="shared" si="0"/>
        <v>Agressivo-FOFs</v>
      </c>
      <c r="D21" s="46" t="s">
        <v>16</v>
      </c>
      <c r="E21" s="46" t="s">
        <v>34</v>
      </c>
      <c r="F21" s="32">
        <v>0.05</v>
      </c>
    </row>
    <row r="22" spans="3:6" x14ac:dyDescent="0.25">
      <c r="C22" s="45" t="str">
        <f t="shared" si="0"/>
        <v>Agressivo-DESENVOLVIMENTO</v>
      </c>
      <c r="D22" s="46" t="s">
        <v>16</v>
      </c>
      <c r="E22" s="46" t="s">
        <v>35</v>
      </c>
      <c r="F22" s="32">
        <v>0.2</v>
      </c>
    </row>
    <row r="23" spans="3:6" x14ac:dyDescent="0.25">
      <c r="C23" s="48" t="str">
        <f t="shared" si="0"/>
        <v>Agressivo-HOTELARIAS</v>
      </c>
      <c r="D23" s="49" t="s">
        <v>16</v>
      </c>
      <c r="E23" s="49" t="s">
        <v>36</v>
      </c>
      <c r="F23" s="3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Simulador de FII</vt:lpstr>
      <vt:lpstr>Tabela_de_perfis</vt:lpstr>
      <vt:lpstr>anos</vt:lpstr>
      <vt:lpstr>aporte</vt:lpstr>
      <vt:lpstr>aporte_unico</vt:lpstr>
      <vt:lpstr>dividendo_mensal</vt:lpstr>
      <vt:lpstr>patrimonio</vt:lpstr>
      <vt:lpstr>patrimônio</vt:lpstr>
      <vt:lpstr>rendimento_carteira</vt:lpstr>
      <vt:lpstr>taxa</vt:lpstr>
      <vt:lpstr>taxa_do_investimento_unico</vt:lpstr>
      <vt:lpstr>taxa_do_investUnico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Jaidene Silva</dc:creator>
  <cp:lastModifiedBy>Jaidene Silva</cp:lastModifiedBy>
  <dcterms:created xsi:type="dcterms:W3CDTF">2025-05-30T22:32:19Z</dcterms:created>
  <dcterms:modified xsi:type="dcterms:W3CDTF">2025-06-03T13:46:17Z</dcterms:modified>
</cp:coreProperties>
</file>