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Helios_SoftRobot\Código\ModuleCharacterization\"/>
    </mc:Choice>
  </mc:AlternateContent>
  <xr:revisionPtr revIDLastSave="0" documentId="13_ncr:1_{782A060F-2122-4AF2-AF3E-D6EAEA215AC7}" xr6:coauthVersionLast="47" xr6:coauthVersionMax="47" xr10:uidLastSave="{00000000-0000-0000-0000-000000000000}"/>
  <bookViews>
    <workbookView xWindow="-120" yWindow="-120" windowWidth="29040" windowHeight="15840" activeTab="2" xr2:uid="{564005BB-FAE0-4F51-9237-66B794DEEE0B}"/>
  </bookViews>
  <sheets>
    <sheet name="raw_data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I4" i="3"/>
  <c r="I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2" i="3"/>
  <c r="B1" i="3" a="1"/>
  <c r="B1" i="3" s="1"/>
  <c r="I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0" i="2"/>
  <c r="H31" i="2"/>
  <c r="H3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H22" i="2" s="1"/>
  <c r="G23" i="2"/>
  <c r="G24" i="2"/>
  <c r="G25" i="2"/>
  <c r="G26" i="2"/>
  <c r="G27" i="2"/>
  <c r="G28" i="2"/>
  <c r="G29" i="2"/>
  <c r="G30" i="2"/>
  <c r="G31" i="2"/>
  <c r="G32" i="2"/>
  <c r="B23" i="2"/>
  <c r="B2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<sst xmlns="http://schemas.openxmlformats.org/spreadsheetml/2006/main" count="394" uniqueCount="140">
  <si>
    <t>0.00</t>
  </si>
  <si>
    <t>0.31</t>
  </si>
  <si>
    <t>-2.88</t>
  </si>
  <si>
    <t>1.19</t>
  </si>
  <si>
    <t>-0.02</t>
  </si>
  <si>
    <t>0.21</t>
  </si>
  <si>
    <t>0.05</t>
  </si>
  <si>
    <t>-3.25</t>
  </si>
  <si>
    <t>1.63</t>
  </si>
  <si>
    <t>0.10</t>
  </si>
  <si>
    <t>-3.38</t>
  </si>
  <si>
    <t>1.88</t>
  </si>
  <si>
    <t>0.15</t>
  </si>
  <si>
    <t>-3.56</t>
  </si>
  <si>
    <t>2.00</t>
  </si>
  <si>
    <t>0.20</t>
  </si>
  <si>
    <t>-4.13</t>
  </si>
  <si>
    <t>2.38</t>
  </si>
  <si>
    <t>-0.01</t>
  </si>
  <si>
    <t>0.25</t>
  </si>
  <si>
    <t>-4.94</t>
  </si>
  <si>
    <t>3.31</t>
  </si>
  <si>
    <t>0.30</t>
  </si>
  <si>
    <t>-5.50</t>
  </si>
  <si>
    <t>3.81</t>
  </si>
  <si>
    <t>0.35</t>
  </si>
  <si>
    <t>-5.69</t>
  </si>
  <si>
    <t>4.31</t>
  </si>
  <si>
    <t>0.40</t>
  </si>
  <si>
    <t>-6.69</t>
  </si>
  <si>
    <t>5.56</t>
  </si>
  <si>
    <t>0.45</t>
  </si>
  <si>
    <t>-7.25</t>
  </si>
  <si>
    <t>6.19</t>
  </si>
  <si>
    <t>-0.00</t>
  </si>
  <si>
    <t>0.50</t>
  </si>
  <si>
    <t>-8.00</t>
  </si>
  <si>
    <t>6.94</t>
  </si>
  <si>
    <t>0.55</t>
  </si>
  <si>
    <t>0.19</t>
  </si>
  <si>
    <t>-8.69</t>
  </si>
  <si>
    <t>7.69</t>
  </si>
  <si>
    <t>0.60</t>
  </si>
  <si>
    <t>-8.75</t>
  </si>
  <si>
    <t>7.56</t>
  </si>
  <si>
    <t>0.65</t>
  </si>
  <si>
    <t>-9.31</t>
  </si>
  <si>
    <t>8.38</t>
  </si>
  <si>
    <t>0.01</t>
  </si>
  <si>
    <t>0.70</t>
  </si>
  <si>
    <t>-10.44</t>
  </si>
  <si>
    <t>9.75</t>
  </si>
  <si>
    <t>0.75</t>
  </si>
  <si>
    <t>-11.00</t>
  </si>
  <si>
    <t>10.63</t>
  </si>
  <si>
    <t>0.02</t>
  </si>
  <si>
    <t>0.80</t>
  </si>
  <si>
    <t>-11.50</t>
  </si>
  <si>
    <t>11.44</t>
  </si>
  <si>
    <t>0.85</t>
  </si>
  <si>
    <t>0.12</t>
  </si>
  <si>
    <t>-11.81</t>
  </si>
  <si>
    <t>11.75</t>
  </si>
  <si>
    <t>0.90</t>
  </si>
  <si>
    <t>-12.88</t>
  </si>
  <si>
    <t>13.13</t>
  </si>
  <si>
    <t>0.03</t>
  </si>
  <si>
    <t>0.95</t>
  </si>
  <si>
    <t>0.06</t>
  </si>
  <si>
    <t>-13.06</t>
  </si>
  <si>
    <t>13.25</t>
  </si>
  <si>
    <t>1.00</t>
  </si>
  <si>
    <t>-13.88</t>
  </si>
  <si>
    <t>14.38</t>
  </si>
  <si>
    <t>1.05</t>
  </si>
  <si>
    <t>359.88</t>
  </si>
  <si>
    <t>-16.44</t>
  </si>
  <si>
    <t>17.50</t>
  </si>
  <si>
    <t>0.18</t>
  </si>
  <si>
    <t>1.10</t>
  </si>
  <si>
    <t>359.81</t>
  </si>
  <si>
    <t>-17.37</t>
  </si>
  <si>
    <t>19.19</t>
  </si>
  <si>
    <t>1.15</t>
  </si>
  <si>
    <t>-18.19</t>
  </si>
  <si>
    <t>20.19</t>
  </si>
  <si>
    <t>0.07</t>
  </si>
  <si>
    <t>1.20</t>
  </si>
  <si>
    <t>-19.87</t>
  </si>
  <si>
    <t>22.37</t>
  </si>
  <si>
    <t>0.08</t>
  </si>
  <si>
    <t>1.30</t>
  </si>
  <si>
    <t>0.81</t>
  </si>
  <si>
    <t>-19.00</t>
  </si>
  <si>
    <t>22.00</t>
  </si>
  <si>
    <t>0.09</t>
  </si>
  <si>
    <t>1.50</t>
  </si>
  <si>
    <t>-20.69</t>
  </si>
  <si>
    <t>23.94</t>
  </si>
  <si>
    <t>0.11</t>
  </si>
  <si>
    <t>0.94</t>
  </si>
  <si>
    <t>-24.37</t>
  </si>
  <si>
    <t>29.69</t>
  </si>
  <si>
    <t>0.17</t>
  </si>
  <si>
    <t>2.50</t>
  </si>
  <si>
    <t>1.12</t>
  </si>
  <si>
    <t>-27.87</t>
  </si>
  <si>
    <t>35.31</t>
  </si>
  <si>
    <t>0.33</t>
  </si>
  <si>
    <t>3.00</t>
  </si>
  <si>
    <t>-29.75</t>
  </si>
  <si>
    <t>38.69</t>
  </si>
  <si>
    <t>0.59</t>
  </si>
  <si>
    <t>3.50</t>
  </si>
  <si>
    <t>-33.69</t>
  </si>
  <si>
    <t>47.38</t>
  </si>
  <si>
    <t>0.76</t>
  </si>
  <si>
    <t>T</t>
  </si>
  <si>
    <t>eulx</t>
  </si>
  <si>
    <t>euly</t>
  </si>
  <si>
    <t>eulz</t>
  </si>
  <si>
    <t>hx</t>
  </si>
  <si>
    <t>hy</t>
  </si>
  <si>
    <t>phi [rad]</t>
  </si>
  <si>
    <t>theta [rad]</t>
  </si>
  <si>
    <t>eulx [deg]</t>
  </si>
  <si>
    <t>euly [deg]</t>
  </si>
  <si>
    <t>eulz [deg]</t>
  </si>
  <si>
    <t>T [kg]</t>
  </si>
  <si>
    <t>L</t>
  </si>
  <si>
    <t>r</t>
  </si>
  <si>
    <t>EI</t>
  </si>
  <si>
    <t>EI*</t>
  </si>
  <si>
    <t>T [N]</t>
  </si>
  <si>
    <t>Tx [N]</t>
  </si>
  <si>
    <t>Tz [N]</t>
  </si>
  <si>
    <t>L^2</t>
  </si>
  <si>
    <t>r*L</t>
  </si>
  <si>
    <t>theta*[rad]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</si>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</sst>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0" fillId="0" borderId="1" xfId="0" applyBorder="1"/>
    <xf numFmtId="2" fontId="0" fillId="0" borderId="0" xfId="0" applyNumberFormat="1" applyAlignment="1">
      <alignment horizontal="left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14">
    <dxf>
      <numFmt numFmtId="2" formatCode="0.00"/>
      <alignment horizontal="right" vertical="bottom" textRotation="0" wrapText="0" indent="0" justifyLastLine="0" shrinkToFit="0" readingOrder="0"/>
    </dxf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HELIOS 0x4A - IMU 0x68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Hoja2!$A$2:$A$32</c:f>
              <c:strCache>
                <c:ptCount val="31"/>
                <c:pt idx="0">
                  <c:v>0.00</c:v>
                </c:pt>
                <c:pt idx="1">
                  <c:v>0.05</c:v>
                </c:pt>
                <c:pt idx="2">
                  <c:v>0.10</c:v>
                </c:pt>
                <c:pt idx="3">
                  <c:v>0.15</c:v>
                </c:pt>
                <c:pt idx="4">
                  <c:v>0.20</c:v>
                </c:pt>
                <c:pt idx="5">
                  <c:v>0.25</c:v>
                </c:pt>
                <c:pt idx="6">
                  <c:v>0.30</c:v>
                </c:pt>
                <c:pt idx="7">
                  <c:v>0.35</c:v>
                </c:pt>
                <c:pt idx="8">
                  <c:v>0.40</c:v>
                </c:pt>
                <c:pt idx="9">
                  <c:v>0.45</c:v>
                </c:pt>
                <c:pt idx="10">
                  <c:v>0.50</c:v>
                </c:pt>
                <c:pt idx="11">
                  <c:v>0.55</c:v>
                </c:pt>
                <c:pt idx="12">
                  <c:v>0.60</c:v>
                </c:pt>
                <c:pt idx="13">
                  <c:v>0.65</c:v>
                </c:pt>
                <c:pt idx="14">
                  <c:v>0.70</c:v>
                </c:pt>
                <c:pt idx="15">
                  <c:v>0.75</c:v>
                </c:pt>
                <c:pt idx="16">
                  <c:v>0.80</c:v>
                </c:pt>
                <c:pt idx="17">
                  <c:v>0.85</c:v>
                </c:pt>
                <c:pt idx="18">
                  <c:v>0.90</c:v>
                </c:pt>
                <c:pt idx="19">
                  <c:v>0.95</c:v>
                </c:pt>
                <c:pt idx="20">
                  <c:v>1.00</c:v>
                </c:pt>
                <c:pt idx="21">
                  <c:v>1.05</c:v>
                </c:pt>
                <c:pt idx="22">
                  <c:v>1.10</c:v>
                </c:pt>
                <c:pt idx="23">
                  <c:v>1.15</c:v>
                </c:pt>
                <c:pt idx="24">
                  <c:v>1.20</c:v>
                </c:pt>
                <c:pt idx="25">
                  <c:v>1.30</c:v>
                </c:pt>
                <c:pt idx="26">
                  <c:v>1.50</c:v>
                </c:pt>
                <c:pt idx="27">
                  <c:v>2.00</c:v>
                </c:pt>
                <c:pt idx="28">
                  <c:v>2.50</c:v>
                </c:pt>
                <c:pt idx="29">
                  <c:v>3.00</c:v>
                </c:pt>
                <c:pt idx="30">
                  <c:v>3.50</c:v>
                </c:pt>
              </c:strCache>
            </c:strRef>
          </c:cat>
          <c:val>
            <c:numRef>
              <c:f>Hoja2!$H$2:$H$32</c:f>
              <c:numCache>
                <c:formatCode>0.00</c:formatCode>
                <c:ptCount val="31"/>
                <c:pt idx="0">
                  <c:v>-5.0266218195593231E-2</c:v>
                </c:pt>
                <c:pt idx="1">
                  <c:v>-5.6724030949888198E-2</c:v>
                </c:pt>
                <c:pt idx="2">
                  <c:v>-5.8992992187883724E-2</c:v>
                </c:pt>
                <c:pt idx="3">
                  <c:v>-6.2134630825108304E-2</c:v>
                </c:pt>
                <c:pt idx="4">
                  <c:v>-7.208315317631947E-2</c:v>
                </c:pt>
                <c:pt idx="5">
                  <c:v>-8.622052704383007E-2</c:v>
                </c:pt>
                <c:pt idx="6">
                  <c:v>-9.5994513915195409E-2</c:v>
                </c:pt>
                <c:pt idx="7">
                  <c:v>-9.9310688032265809E-2</c:v>
                </c:pt>
                <c:pt idx="8">
                  <c:v>-0.1167642360168468</c:v>
                </c:pt>
                <c:pt idx="9">
                  <c:v>-0.1265375753161059</c:v>
                </c:pt>
                <c:pt idx="10">
                  <c:v>-0.13962766931432374</c:v>
                </c:pt>
                <c:pt idx="11">
                  <c:v>-0.15166994593114499</c:v>
                </c:pt>
                <c:pt idx="12">
                  <c:v>-0.15271714924022081</c:v>
                </c:pt>
                <c:pt idx="13">
                  <c:v>-0.16249104679159493</c:v>
                </c:pt>
                <c:pt idx="14">
                  <c:v>-0.18221337577918917</c:v>
                </c:pt>
                <c:pt idx="15">
                  <c:v>-0.19198727333056331</c:v>
                </c:pt>
                <c:pt idx="16">
                  <c:v>-0.20071396757286161</c:v>
                </c:pt>
                <c:pt idx="17">
                  <c:v>-0.20612383674052645</c:v>
                </c:pt>
                <c:pt idx="18">
                  <c:v>-0.22479890069584937</c:v>
                </c:pt>
                <c:pt idx="19">
                  <c:v>-0.2279401252926071</c:v>
                </c:pt>
                <c:pt idx="20">
                  <c:v>-0.24225170017681294</c:v>
                </c:pt>
                <c:pt idx="21">
                  <c:v>-0.28693275834159659</c:v>
                </c:pt>
                <c:pt idx="22">
                  <c:v>-0.30316535797744404</c:v>
                </c:pt>
                <c:pt idx="23">
                  <c:v>-0.31747556501321006</c:v>
                </c:pt>
                <c:pt idx="24">
                  <c:v>-0.34679882918893568</c:v>
                </c:pt>
                <c:pt idx="25">
                  <c:v>-0.3316456985969054</c:v>
                </c:pt>
                <c:pt idx="26">
                  <c:v>-0.36113956194002023</c:v>
                </c:pt>
                <c:pt idx="27">
                  <c:v>-0.42539398693950242</c:v>
                </c:pt>
                <c:pt idx="28">
                  <c:v>-0.48651621143454227</c:v>
                </c:pt>
                <c:pt idx="29">
                  <c:v>-0.51934746356913541</c:v>
                </c:pt>
                <c:pt idx="30">
                  <c:v>-0.58831809992650963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6-46C3-A934-914512A2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642320"/>
        <c:axId val="1151641840"/>
      </c:lineChart>
      <c:catAx>
        <c:axId val="115164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1840"/>
        <c:crosses val="autoZero"/>
        <c:auto val="1"/>
        <c:lblAlgn val="ctr"/>
        <c:lblOffset val="100"/>
        <c:noMultiLvlLbl val="0"/>
      </c:catAx>
      <c:valAx>
        <c:axId val="1151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Theta</a:t>
                </a:r>
                <a:r>
                  <a:rPr lang="es-ES" baseline="0"/>
                  <a:t>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T-EI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EI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Hoja3!$A$2:$A$32</c:f>
              <c:numCache>
                <c:formatCode>0.00</c:formatCode>
                <c:ptCount val="31"/>
                <c:pt idx="0">
                  <c:v>0</c:v>
                </c:pt>
                <c:pt idx="1">
                  <c:v>0.49000000000000005</c:v>
                </c:pt>
                <c:pt idx="2">
                  <c:v>0.98000000000000009</c:v>
                </c:pt>
                <c:pt idx="3">
                  <c:v>1.47</c:v>
                </c:pt>
                <c:pt idx="4">
                  <c:v>1.9600000000000002</c:v>
                </c:pt>
                <c:pt idx="5">
                  <c:v>2.4500000000000002</c:v>
                </c:pt>
                <c:pt idx="6">
                  <c:v>2.94</c:v>
                </c:pt>
                <c:pt idx="7">
                  <c:v>3.43</c:v>
                </c:pt>
                <c:pt idx="8">
                  <c:v>3.9200000000000004</c:v>
                </c:pt>
                <c:pt idx="9">
                  <c:v>4.41</c:v>
                </c:pt>
                <c:pt idx="10">
                  <c:v>4.9000000000000004</c:v>
                </c:pt>
                <c:pt idx="11">
                  <c:v>5.3900000000000006</c:v>
                </c:pt>
                <c:pt idx="12">
                  <c:v>5.88</c:v>
                </c:pt>
                <c:pt idx="13">
                  <c:v>6.370000000000001</c:v>
                </c:pt>
                <c:pt idx="14">
                  <c:v>6.86</c:v>
                </c:pt>
                <c:pt idx="15">
                  <c:v>7.3500000000000005</c:v>
                </c:pt>
                <c:pt idx="16">
                  <c:v>7.8400000000000007</c:v>
                </c:pt>
                <c:pt idx="17">
                  <c:v>8.33</c:v>
                </c:pt>
                <c:pt idx="18">
                  <c:v>8.82</c:v>
                </c:pt>
                <c:pt idx="19">
                  <c:v>9.31</c:v>
                </c:pt>
                <c:pt idx="20">
                  <c:v>9.8000000000000007</c:v>
                </c:pt>
                <c:pt idx="21">
                  <c:v>10.290000000000001</c:v>
                </c:pt>
                <c:pt idx="22">
                  <c:v>10.780000000000001</c:v>
                </c:pt>
                <c:pt idx="23">
                  <c:v>11.27</c:v>
                </c:pt>
                <c:pt idx="24">
                  <c:v>11.76</c:v>
                </c:pt>
                <c:pt idx="25">
                  <c:v>12.740000000000002</c:v>
                </c:pt>
                <c:pt idx="26">
                  <c:v>14.700000000000001</c:v>
                </c:pt>
                <c:pt idx="27">
                  <c:v>19.600000000000001</c:v>
                </c:pt>
                <c:pt idx="28">
                  <c:v>24.5</c:v>
                </c:pt>
                <c:pt idx="29">
                  <c:v>29.400000000000002</c:v>
                </c:pt>
                <c:pt idx="30">
                  <c:v>34.300000000000004</c:v>
                </c:pt>
              </c:numCache>
            </c:numRef>
          </c:cat>
          <c:val>
            <c:numRef>
              <c:f>Hoja3!$E$2:$E$32</c:f>
              <c:numCache>
                <c:formatCode>0.00</c:formatCode>
                <c:ptCount val="31"/>
                <c:pt idx="0">
                  <c:v>1E-4</c:v>
                </c:pt>
                <c:pt idx="1">
                  <c:v>1.0257061907261536E-2</c:v>
                </c:pt>
                <c:pt idx="2">
                  <c:v>1.9656598073942145E-2</c:v>
                </c:pt>
                <c:pt idx="3">
                  <c:v>2.7858911041683618E-2</c:v>
                </c:pt>
                <c:pt idx="4">
                  <c:v>3.1526141374638626E-2</c:v>
                </c:pt>
                <c:pt idx="5">
                  <c:v>3.2213312828129254E-2</c:v>
                </c:pt>
                <c:pt idx="6">
                  <c:v>3.4173039580012145E-2</c:v>
                </c:pt>
                <c:pt idx="7">
                  <c:v>3.8327737488913709E-2</c:v>
                </c:pt>
                <c:pt idx="8">
                  <c:v>3.6182003292702027E-2</c:v>
                </c:pt>
                <c:pt idx="9">
                  <c:v>3.6935529598480954E-2</c:v>
                </c:pt>
                <c:pt idx="10">
                  <c:v>3.6347281324300748E-2</c:v>
                </c:pt>
                <c:pt idx="11">
                  <c:v>3.6019161902357877E-2</c:v>
                </c:pt>
                <c:pt idx="12">
                  <c:v>3.8949846063287448E-2</c:v>
                </c:pt>
                <c:pt idx="13">
                  <c:v>3.8950583394199344E-2</c:v>
                </c:pt>
                <c:pt idx="14">
                  <c:v>3.6033792948816944E-2</c:v>
                </c:pt>
                <c:pt idx="15">
                  <c:v>3.5949029028392726E-2</c:v>
                </c:pt>
                <c:pt idx="16">
                  <c:v>3.6046269166340912E-2</c:v>
                </c:pt>
                <c:pt idx="17">
                  <c:v>3.6888159519821925E-2</c:v>
                </c:pt>
                <c:pt idx="18">
                  <c:v>3.4451266160197919E-2</c:v>
                </c:pt>
                <c:pt idx="19">
                  <c:v>3.5625269716679647E-2</c:v>
                </c:pt>
                <c:pt idx="20">
                  <c:v>3.4206144322159349E-2</c:v>
                </c:pt>
                <c:pt idx="21">
                  <c:v>2.7328250736970476E-2</c:v>
                </c:pt>
                <c:pt idx="22">
                  <c:v>2.6014263404661873E-2</c:v>
                </c:pt>
                <c:pt idx="23">
                  <c:v>2.5016797728063617E-2</c:v>
                </c:pt>
                <c:pt idx="24">
                  <c:v>2.202602210190012E-2</c:v>
                </c:pt>
                <c:pt idx="25">
                  <c:v>2.6047892313994802E-2</c:v>
                </c:pt>
                <c:pt idx="26">
                  <c:v>2.5338629090718261E-2</c:v>
                </c:pt>
                <c:pt idx="27">
                  <c:v>2.3082678716148029E-2</c:v>
                </c:pt>
                <c:pt idx="28">
                  <c:v>1.9382927877357861E-2</c:v>
                </c:pt>
                <c:pt idx="29">
                  <c:v>1.8250696472624232E-2</c:v>
                </c:pt>
                <c:pt idx="30">
                  <c:v>1.1125339374293245E-2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F-42F0-89FC-7D5D9A00F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cat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1"/>
        <c:lblAlgn val="ctr"/>
        <c:lblOffset val="100"/>
        <c:noMultiLvlLbl val="0"/>
      </c:cat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Theta-EI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EI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Hoja3!$B$2:$B$32</c:f>
              <c:numCache>
                <c:formatCode>0.00</c:formatCode>
                <c:ptCount val="31"/>
                <c:pt idx="0">
                  <c:v>-5.0266218195593231E-2</c:v>
                </c:pt>
                <c:pt idx="1">
                  <c:v>-5.6724030949888198E-2</c:v>
                </c:pt>
                <c:pt idx="2">
                  <c:v>-5.8992992187883724E-2</c:v>
                </c:pt>
                <c:pt idx="3">
                  <c:v>-6.2134630825108304E-2</c:v>
                </c:pt>
                <c:pt idx="4">
                  <c:v>-7.208315317631947E-2</c:v>
                </c:pt>
                <c:pt idx="5">
                  <c:v>-8.622052704383007E-2</c:v>
                </c:pt>
                <c:pt idx="6">
                  <c:v>-9.5994513915195409E-2</c:v>
                </c:pt>
                <c:pt idx="7">
                  <c:v>-9.9310688032265809E-2</c:v>
                </c:pt>
                <c:pt idx="8">
                  <c:v>-0.1167642360168468</c:v>
                </c:pt>
                <c:pt idx="9">
                  <c:v>-0.1265375753161059</c:v>
                </c:pt>
                <c:pt idx="10">
                  <c:v>-0.13962766931432374</c:v>
                </c:pt>
                <c:pt idx="11">
                  <c:v>-0.15166994593114499</c:v>
                </c:pt>
                <c:pt idx="12">
                  <c:v>-0.15271714924022081</c:v>
                </c:pt>
                <c:pt idx="13">
                  <c:v>-0.16249104679159493</c:v>
                </c:pt>
                <c:pt idx="14">
                  <c:v>-0.18221337577918917</c:v>
                </c:pt>
                <c:pt idx="15">
                  <c:v>-0.19198727333056331</c:v>
                </c:pt>
                <c:pt idx="16">
                  <c:v>-0.20071396757286161</c:v>
                </c:pt>
                <c:pt idx="17">
                  <c:v>-0.20612383674052645</c:v>
                </c:pt>
                <c:pt idx="18">
                  <c:v>-0.22479890069584937</c:v>
                </c:pt>
                <c:pt idx="19">
                  <c:v>-0.2279401252926071</c:v>
                </c:pt>
                <c:pt idx="20">
                  <c:v>-0.24225170017681294</c:v>
                </c:pt>
                <c:pt idx="21">
                  <c:v>-0.28693275834159659</c:v>
                </c:pt>
                <c:pt idx="22">
                  <c:v>-0.30316535797744404</c:v>
                </c:pt>
                <c:pt idx="23">
                  <c:v>-0.31747556501321006</c:v>
                </c:pt>
                <c:pt idx="24">
                  <c:v>-0.34679882918893568</c:v>
                </c:pt>
                <c:pt idx="25">
                  <c:v>-0.3316456985969054</c:v>
                </c:pt>
                <c:pt idx="26">
                  <c:v>-0.36113956194002023</c:v>
                </c:pt>
                <c:pt idx="27">
                  <c:v>-0.42539398693950242</c:v>
                </c:pt>
                <c:pt idx="28">
                  <c:v>-0.48651621143454227</c:v>
                </c:pt>
                <c:pt idx="29">
                  <c:v>-0.51934746356913541</c:v>
                </c:pt>
                <c:pt idx="30">
                  <c:v>-0.58831809992650963</c:v>
                </c:pt>
              </c:numCache>
            </c:numRef>
          </c:cat>
          <c:val>
            <c:numRef>
              <c:f>Hoja3!$E$2:$E$32</c:f>
              <c:numCache>
                <c:formatCode>0.00</c:formatCode>
                <c:ptCount val="31"/>
                <c:pt idx="0">
                  <c:v>1E-4</c:v>
                </c:pt>
                <c:pt idx="1">
                  <c:v>1.0257061907261536E-2</c:v>
                </c:pt>
                <c:pt idx="2">
                  <c:v>1.9656598073942145E-2</c:v>
                </c:pt>
                <c:pt idx="3">
                  <c:v>2.7858911041683618E-2</c:v>
                </c:pt>
                <c:pt idx="4">
                  <c:v>3.1526141374638626E-2</c:v>
                </c:pt>
                <c:pt idx="5">
                  <c:v>3.2213312828129254E-2</c:v>
                </c:pt>
                <c:pt idx="6">
                  <c:v>3.4173039580012145E-2</c:v>
                </c:pt>
                <c:pt idx="7">
                  <c:v>3.8327737488913709E-2</c:v>
                </c:pt>
                <c:pt idx="8">
                  <c:v>3.6182003292702027E-2</c:v>
                </c:pt>
                <c:pt idx="9">
                  <c:v>3.6935529598480954E-2</c:v>
                </c:pt>
                <c:pt idx="10">
                  <c:v>3.6347281324300748E-2</c:v>
                </c:pt>
                <c:pt idx="11">
                  <c:v>3.6019161902357877E-2</c:v>
                </c:pt>
                <c:pt idx="12">
                  <c:v>3.8949846063287448E-2</c:v>
                </c:pt>
                <c:pt idx="13">
                  <c:v>3.8950583394199344E-2</c:v>
                </c:pt>
                <c:pt idx="14">
                  <c:v>3.6033792948816944E-2</c:v>
                </c:pt>
                <c:pt idx="15">
                  <c:v>3.5949029028392726E-2</c:v>
                </c:pt>
                <c:pt idx="16">
                  <c:v>3.6046269166340912E-2</c:v>
                </c:pt>
                <c:pt idx="17">
                  <c:v>3.6888159519821925E-2</c:v>
                </c:pt>
                <c:pt idx="18">
                  <c:v>3.4451266160197919E-2</c:v>
                </c:pt>
                <c:pt idx="19">
                  <c:v>3.5625269716679647E-2</c:v>
                </c:pt>
                <c:pt idx="20">
                  <c:v>3.4206144322159349E-2</c:v>
                </c:pt>
                <c:pt idx="21">
                  <c:v>2.7328250736970476E-2</c:v>
                </c:pt>
                <c:pt idx="22">
                  <c:v>2.6014263404661873E-2</c:v>
                </c:pt>
                <c:pt idx="23">
                  <c:v>2.5016797728063617E-2</c:v>
                </c:pt>
                <c:pt idx="24">
                  <c:v>2.202602210190012E-2</c:v>
                </c:pt>
                <c:pt idx="25">
                  <c:v>2.6047892313994802E-2</c:v>
                </c:pt>
                <c:pt idx="26">
                  <c:v>2.5338629090718261E-2</c:v>
                </c:pt>
                <c:pt idx="27">
                  <c:v>2.3082678716148029E-2</c:v>
                </c:pt>
                <c:pt idx="28">
                  <c:v>1.9382927877357861E-2</c:v>
                </c:pt>
                <c:pt idx="29">
                  <c:v>1.8250696472624232E-2</c:v>
                </c:pt>
                <c:pt idx="30">
                  <c:v>1.1125339374293245E-2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4-4340-9FA9-FBEDB5A0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cat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1"/>
        <c:lblAlgn val="ctr"/>
        <c:lblOffset val="100"/>
        <c:noMultiLvlLbl val="0"/>
      </c:cat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T-Theta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Hoja3!$A$2:$A$32</c:f>
              <c:numCache>
                <c:formatCode>0.00</c:formatCode>
                <c:ptCount val="31"/>
                <c:pt idx="0">
                  <c:v>0</c:v>
                </c:pt>
                <c:pt idx="1">
                  <c:v>0.49000000000000005</c:v>
                </c:pt>
                <c:pt idx="2">
                  <c:v>0.98000000000000009</c:v>
                </c:pt>
                <c:pt idx="3">
                  <c:v>1.47</c:v>
                </c:pt>
                <c:pt idx="4">
                  <c:v>1.9600000000000002</c:v>
                </c:pt>
                <c:pt idx="5">
                  <c:v>2.4500000000000002</c:v>
                </c:pt>
                <c:pt idx="6">
                  <c:v>2.94</c:v>
                </c:pt>
                <c:pt idx="7">
                  <c:v>3.43</c:v>
                </c:pt>
                <c:pt idx="8">
                  <c:v>3.9200000000000004</c:v>
                </c:pt>
                <c:pt idx="9">
                  <c:v>4.41</c:v>
                </c:pt>
                <c:pt idx="10">
                  <c:v>4.9000000000000004</c:v>
                </c:pt>
                <c:pt idx="11">
                  <c:v>5.3900000000000006</c:v>
                </c:pt>
                <c:pt idx="12">
                  <c:v>5.88</c:v>
                </c:pt>
                <c:pt idx="13">
                  <c:v>6.370000000000001</c:v>
                </c:pt>
                <c:pt idx="14">
                  <c:v>6.86</c:v>
                </c:pt>
                <c:pt idx="15">
                  <c:v>7.3500000000000005</c:v>
                </c:pt>
                <c:pt idx="16">
                  <c:v>7.8400000000000007</c:v>
                </c:pt>
                <c:pt idx="17">
                  <c:v>8.33</c:v>
                </c:pt>
                <c:pt idx="18">
                  <c:v>8.82</c:v>
                </c:pt>
                <c:pt idx="19">
                  <c:v>9.31</c:v>
                </c:pt>
                <c:pt idx="20">
                  <c:v>9.8000000000000007</c:v>
                </c:pt>
                <c:pt idx="21">
                  <c:v>10.290000000000001</c:v>
                </c:pt>
                <c:pt idx="22">
                  <c:v>10.780000000000001</c:v>
                </c:pt>
                <c:pt idx="23">
                  <c:v>11.27</c:v>
                </c:pt>
                <c:pt idx="24">
                  <c:v>11.76</c:v>
                </c:pt>
                <c:pt idx="25">
                  <c:v>12.740000000000002</c:v>
                </c:pt>
                <c:pt idx="26">
                  <c:v>14.700000000000001</c:v>
                </c:pt>
                <c:pt idx="27">
                  <c:v>19.600000000000001</c:v>
                </c:pt>
                <c:pt idx="28">
                  <c:v>24.5</c:v>
                </c:pt>
                <c:pt idx="29">
                  <c:v>29.400000000000002</c:v>
                </c:pt>
                <c:pt idx="30">
                  <c:v>34.300000000000004</c:v>
                </c:pt>
              </c:numCache>
            </c:numRef>
          </c:cat>
          <c:val>
            <c:numRef>
              <c:f>Hoja3!$B$2:$B$32</c:f>
              <c:numCache>
                <c:formatCode>0.00</c:formatCode>
                <c:ptCount val="31"/>
                <c:pt idx="0">
                  <c:v>-5.0266218195593231E-2</c:v>
                </c:pt>
                <c:pt idx="1">
                  <c:v>-5.6724030949888198E-2</c:v>
                </c:pt>
                <c:pt idx="2">
                  <c:v>-5.8992992187883724E-2</c:v>
                </c:pt>
                <c:pt idx="3">
                  <c:v>-6.2134630825108304E-2</c:v>
                </c:pt>
                <c:pt idx="4">
                  <c:v>-7.208315317631947E-2</c:v>
                </c:pt>
                <c:pt idx="5">
                  <c:v>-8.622052704383007E-2</c:v>
                </c:pt>
                <c:pt idx="6">
                  <c:v>-9.5994513915195409E-2</c:v>
                </c:pt>
                <c:pt idx="7">
                  <c:v>-9.9310688032265809E-2</c:v>
                </c:pt>
                <c:pt idx="8">
                  <c:v>-0.1167642360168468</c:v>
                </c:pt>
                <c:pt idx="9">
                  <c:v>-0.1265375753161059</c:v>
                </c:pt>
                <c:pt idx="10">
                  <c:v>-0.13962766931432374</c:v>
                </c:pt>
                <c:pt idx="11">
                  <c:v>-0.15166994593114499</c:v>
                </c:pt>
                <c:pt idx="12">
                  <c:v>-0.15271714924022081</c:v>
                </c:pt>
                <c:pt idx="13">
                  <c:v>-0.16249104679159493</c:v>
                </c:pt>
                <c:pt idx="14">
                  <c:v>-0.18221337577918917</c:v>
                </c:pt>
                <c:pt idx="15">
                  <c:v>-0.19198727333056331</c:v>
                </c:pt>
                <c:pt idx="16">
                  <c:v>-0.20071396757286161</c:v>
                </c:pt>
                <c:pt idx="17">
                  <c:v>-0.20612383674052645</c:v>
                </c:pt>
                <c:pt idx="18">
                  <c:v>-0.22479890069584937</c:v>
                </c:pt>
                <c:pt idx="19">
                  <c:v>-0.2279401252926071</c:v>
                </c:pt>
                <c:pt idx="20">
                  <c:v>-0.24225170017681294</c:v>
                </c:pt>
                <c:pt idx="21">
                  <c:v>-0.28693275834159659</c:v>
                </c:pt>
                <c:pt idx="22">
                  <c:v>-0.30316535797744404</c:v>
                </c:pt>
                <c:pt idx="23">
                  <c:v>-0.31747556501321006</c:v>
                </c:pt>
                <c:pt idx="24">
                  <c:v>-0.34679882918893568</c:v>
                </c:pt>
                <c:pt idx="25">
                  <c:v>-0.3316456985969054</c:v>
                </c:pt>
                <c:pt idx="26">
                  <c:v>-0.36113956194002023</c:v>
                </c:pt>
                <c:pt idx="27">
                  <c:v>-0.42539398693950242</c:v>
                </c:pt>
                <c:pt idx="28">
                  <c:v>-0.48651621143454227</c:v>
                </c:pt>
                <c:pt idx="29">
                  <c:v>-0.51934746356913541</c:v>
                </c:pt>
                <c:pt idx="30">
                  <c:v>-0.58831809992650963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4-41C2-98E3-DD37FC3F58D5}"/>
            </c:ext>
          </c:extLst>
        </c:ser>
        <c:ser>
          <c:idx val="1"/>
          <c:order val="1"/>
          <c:tx>
            <c:v>theta*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Hoja3!$F$2:$F$32</c:f>
              <c:numCache>
                <c:formatCode>0.00</c:formatCode>
                <c:ptCount val="31"/>
                <c:pt idx="0">
                  <c:v>0</c:v>
                </c:pt>
                <c:pt idx="1">
                  <c:v>-1.672734820330684E-2</c:v>
                </c:pt>
                <c:pt idx="2">
                  <c:v>-3.340008608717341E-2</c:v>
                </c:pt>
                <c:pt idx="3">
                  <c:v>-4.9983860177323952E-2</c:v>
                </c:pt>
                <c:pt idx="4">
                  <c:v>-6.6192009903211516E-2</c:v>
                </c:pt>
                <c:pt idx="5">
                  <c:v>-8.1937455886854194E-2</c:v>
                </c:pt>
                <c:pt idx="6">
                  <c:v>-9.7625796102199999E-2</c:v>
                </c:pt>
                <c:pt idx="7">
                  <c:v>-0.11354954191788771</c:v>
                </c:pt>
                <c:pt idx="8">
                  <c:v>-0.12813987439888641</c:v>
                </c:pt>
                <c:pt idx="9">
                  <c:v>-0.14304369150610435</c:v>
                </c:pt>
                <c:pt idx="10">
                  <c:v>-0.15731695908651555</c:v>
                </c:pt>
                <c:pt idx="11">
                  <c:v>-0.17136425065737876</c:v>
                </c:pt>
                <c:pt idx="12">
                  <c:v>-0.18651641938158894</c:v>
                </c:pt>
                <c:pt idx="13">
                  <c:v>-0.20033517644606358</c:v>
                </c:pt>
                <c:pt idx="14">
                  <c:v>-0.21233258661404952</c:v>
                </c:pt>
                <c:pt idx="15">
                  <c:v>-0.22544351378747046</c:v>
                </c:pt>
                <c:pt idx="16">
                  <c:v>-0.23843332983524329</c:v>
                </c:pt>
                <c:pt idx="17">
                  <c:v>-0.2517584256252362</c:v>
                </c:pt>
                <c:pt idx="18">
                  <c:v>-0.26222764670116999</c:v>
                </c:pt>
                <c:pt idx="19">
                  <c:v>-0.27544461972625828</c:v>
                </c:pt>
                <c:pt idx="20">
                  <c:v>-0.28601084511253894</c:v>
                </c:pt>
                <c:pt idx="21">
                  <c:v>-0.28902572074786365</c:v>
                </c:pt>
                <c:pt idx="22">
                  <c:v>-0.29789818114664401</c:v>
                </c:pt>
                <c:pt idx="23">
                  <c:v>-0.30678656515508623</c:v>
                </c:pt>
                <c:pt idx="24">
                  <c:v>-0.31117507420221352</c:v>
                </c:pt>
                <c:pt idx="25">
                  <c:v>-0.33923266000563768</c:v>
                </c:pt>
                <c:pt idx="26">
                  <c:v>-0.37576511826080161</c:v>
                </c:pt>
                <c:pt idx="27">
                  <c:v>-0.4512399847554559</c:v>
                </c:pt>
                <c:pt idx="28">
                  <c:v>-0.50275998677761335</c:v>
                </c:pt>
                <c:pt idx="29">
                  <c:v>-0.54923539111351871</c:v>
                </c:pt>
                <c:pt idx="30">
                  <c:v>-0.55644864849789977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4-41C2-98E3-DD37FC3F5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date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0"/>
        <c:lblOffset val="100"/>
        <c:baseTimeUnit val="days"/>
      </c:date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138418</xdr:colOff>
      <xdr:row>1</xdr:row>
      <xdr:rowOff>98929</xdr:rowOff>
    </xdr:from>
    <xdr:to>
      <xdr:col>14</xdr:col>
      <xdr:colOff>138418</xdr:colOff>
      <xdr:row>20</xdr:row>
      <xdr:rowOff>75116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916D5FB-40CF-49A2-1B5C-87BA15CCA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0</xdr:row>
      <xdr:rowOff>166687</xdr:rowOff>
    </xdr:from>
    <xdr:to>
      <xdr:col>16</xdr:col>
      <xdr:colOff>657225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B1F39-B891-C04F-AE7E-6EE098FBE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647700</xdr:colOff>
      <xdr:row>0</xdr:row>
      <xdr:rowOff>180975</xdr:rowOff>
    </xdr:from>
    <xdr:to>
      <xdr:col>22</xdr:col>
      <xdr:colOff>647700</xdr:colOff>
      <xdr:row>15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955CD7-2CD0-4DD7-BE53-69227C696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180975</xdr:colOff>
      <xdr:row>12</xdr:row>
      <xdr:rowOff>76200</xdr:rowOff>
    </xdr:from>
    <xdr:to>
      <xdr:col>17</xdr:col>
      <xdr:colOff>161925</xdr:colOff>
      <xdr:row>34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BCA29E-E5EF-492D-846C-45273A418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F4365-4E1A-4187-AC3B-4ACDA9AE53F0}" name="Tabla1" displayName="Tabla1" ref="A1:F32" totalsRowShown="0">
  <autoFilter ref="A1:F32" xr:uid="{60CF4365-4E1A-4187-AC3B-4ACDA9AE53F0}"/>
  <tableColumns count="6">
    <tableColumn id="1" xr3:uid="{35153A44-31B4-46EF-8349-A33D0E013648}" name="T" dataDxfId="13"/>
    <tableColumn id="2" xr3:uid="{D4C526C8-0416-4109-816B-8F78DB5E4610}" name="eulx" dataDxfId="12"/>
    <tableColumn id="3" xr3:uid="{F26ED8EB-514B-4334-A4C2-249B8518E776}" name="euly" dataDxfId="11"/>
    <tableColumn id="4" xr3:uid="{0EE92529-C204-4470-BC27-D0D900600641}" name="eulz" dataDxfId="10"/>
    <tableColumn id="5" xr3:uid="{BBCB54A5-F7B4-4BE6-A8BD-8DA24DEFD716}" name="hx" dataDxfId="9"/>
    <tableColumn id="6" xr3:uid="{890D8CE5-E099-4CF8-BF7E-A1854DC962A2}" name="h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74CC2-DE17-45FC-9FF1-2C40116A142B}" name="Tabla13" displayName="Tabla13" ref="A1:H32" totalsRowShown="0">
  <autoFilter ref="A1:H32" xr:uid="{3F674CC2-DE17-45FC-9FF1-2C40116A142B}"/>
  <tableColumns count="8">
    <tableColumn id="1" xr3:uid="{6B02FDBF-9C26-46DD-BA06-D2D0A1F5C061}" name="T [kg]" dataDxfId="7"/>
    <tableColumn id="2" xr3:uid="{054A6713-9C9B-426E-8992-EF18DA85317A}" name="eulx [deg]" dataDxfId="6"/>
    <tableColumn id="3" xr3:uid="{E38FD49C-B195-4381-957A-2C7C4628C5FF}" name="euly [deg]" dataDxfId="5"/>
    <tableColumn id="4" xr3:uid="{18896DC8-A812-4722-9A3B-FF03891D6176}" name="eulz [deg]" dataDxfId="4"/>
    <tableColumn id="5" xr3:uid="{3DD3578B-92BF-46D9-AB8A-1614A2BFF19E}" name="hx" dataDxfId="3"/>
    <tableColumn id="6" xr3:uid="{C5FD9E25-12BD-4BF1-881F-BCEDC079B37B}" name="hy" dataDxfId="2"/>
    <tableColumn id="7" xr3:uid="{5E967A73-B74A-4818-8B3F-9C52EBCCC3B6}" name="phi [rad]" dataDxfId="1">
      <calculatedColumnFormula>Tabla13[[#This Row],[eulx '[deg']]]/180*PI()</calculatedColumnFormula>
    </tableColumn>
    <tableColumn id="8" xr3:uid="{0B381543-BAD0-454E-9EB5-EC7D837AC758}" name="theta [rad]" dataDxfId="0">
      <calculatedColumnFormula>Tabla13[[#This Row],[euly '[deg']]]/COS(Tabla13[[#This Row],[phi '[rad']]])/180*PI()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5C28-B639-4CE7-B9C5-2C4F46157205}">
  <dimension ref="A1:H32"/>
  <sheetViews>
    <sheetView workbookViewId="0">
      <selection sqref="A1:F32"/>
    </sheetView>
  </sheetViews>
  <sheetFormatPr baseColWidth="10" defaultRowHeight="15"/>
  <sheetData>
    <row r="1" spans="1:8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8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</row>
    <row r="3" spans="1:8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1" t="s">
        <v>5</v>
      </c>
      <c r="H3" s="1"/>
    </row>
    <row r="4" spans="1:8">
      <c r="A4" s="1" t="s">
        <v>9</v>
      </c>
      <c r="B4" s="1" t="s">
        <v>1</v>
      </c>
      <c r="C4" s="1" t="s">
        <v>10</v>
      </c>
      <c r="D4" s="1" t="s">
        <v>11</v>
      </c>
      <c r="E4" s="1" t="s">
        <v>4</v>
      </c>
      <c r="F4" s="1" t="s">
        <v>5</v>
      </c>
    </row>
    <row r="5" spans="1:8">
      <c r="A5" s="1" t="s">
        <v>12</v>
      </c>
      <c r="B5" s="1" t="s">
        <v>1</v>
      </c>
      <c r="C5" s="1" t="s">
        <v>13</v>
      </c>
      <c r="D5" s="1" t="s">
        <v>14</v>
      </c>
      <c r="E5" s="1" t="s">
        <v>4</v>
      </c>
      <c r="F5" s="1" t="s">
        <v>5</v>
      </c>
    </row>
    <row r="6" spans="1:8">
      <c r="A6" s="1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1" t="s">
        <v>5</v>
      </c>
    </row>
    <row r="7" spans="1:8">
      <c r="A7" s="1" t="s">
        <v>19</v>
      </c>
      <c r="B7" s="1" t="s">
        <v>1</v>
      </c>
      <c r="C7" s="1" t="s">
        <v>20</v>
      </c>
      <c r="D7" s="1" t="s">
        <v>21</v>
      </c>
      <c r="E7" s="1" t="s">
        <v>18</v>
      </c>
      <c r="F7" s="1" t="s">
        <v>5</v>
      </c>
    </row>
    <row r="8" spans="1:8">
      <c r="A8" s="1" t="s">
        <v>22</v>
      </c>
      <c r="B8" s="1" t="s">
        <v>1</v>
      </c>
      <c r="C8" s="1" t="s">
        <v>23</v>
      </c>
      <c r="D8" s="1" t="s">
        <v>24</v>
      </c>
      <c r="E8" s="1" t="s">
        <v>18</v>
      </c>
      <c r="F8" s="1" t="s">
        <v>15</v>
      </c>
    </row>
    <row r="9" spans="1:8">
      <c r="A9" s="1" t="s">
        <v>25</v>
      </c>
      <c r="B9" s="1" t="s">
        <v>1</v>
      </c>
      <c r="C9" s="1" t="s">
        <v>26</v>
      </c>
      <c r="D9" s="1" t="s">
        <v>27</v>
      </c>
      <c r="E9" s="1" t="s">
        <v>18</v>
      </c>
      <c r="F9" s="1" t="s">
        <v>15</v>
      </c>
    </row>
    <row r="10" spans="1:8">
      <c r="A10" s="1" t="s">
        <v>28</v>
      </c>
      <c r="B10" s="1" t="s">
        <v>1</v>
      </c>
      <c r="C10" s="1" t="s">
        <v>29</v>
      </c>
      <c r="D10" s="1" t="s">
        <v>30</v>
      </c>
      <c r="E10" s="1" t="s">
        <v>18</v>
      </c>
      <c r="F10" s="1" t="s">
        <v>15</v>
      </c>
    </row>
    <row r="11" spans="1:8">
      <c r="A11" s="1" t="s">
        <v>31</v>
      </c>
      <c r="B11" s="1" t="s">
        <v>19</v>
      </c>
      <c r="C11" s="1" t="s">
        <v>32</v>
      </c>
      <c r="D11" s="1" t="s">
        <v>33</v>
      </c>
      <c r="E11" s="1" t="s">
        <v>34</v>
      </c>
      <c r="F11" s="1" t="s">
        <v>15</v>
      </c>
    </row>
    <row r="12" spans="1:8">
      <c r="A12" s="1" t="s">
        <v>35</v>
      </c>
      <c r="B12" s="1" t="s">
        <v>19</v>
      </c>
      <c r="C12" s="1" t="s">
        <v>36</v>
      </c>
      <c r="D12" s="1" t="s">
        <v>37</v>
      </c>
      <c r="E12" s="1" t="s">
        <v>34</v>
      </c>
      <c r="F12" s="1" t="s">
        <v>15</v>
      </c>
    </row>
    <row r="13" spans="1:8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0</v>
      </c>
      <c r="F13" s="1" t="s">
        <v>15</v>
      </c>
    </row>
    <row r="14" spans="1:8">
      <c r="A14" s="1" t="s">
        <v>42</v>
      </c>
      <c r="B14" s="1" t="s">
        <v>39</v>
      </c>
      <c r="C14" s="1" t="s">
        <v>43</v>
      </c>
      <c r="D14" s="1" t="s">
        <v>44</v>
      </c>
      <c r="E14" s="1" t="s">
        <v>0</v>
      </c>
      <c r="F14" s="1" t="s">
        <v>15</v>
      </c>
    </row>
    <row r="15" spans="1:8">
      <c r="A15" s="1" t="s">
        <v>45</v>
      </c>
      <c r="B15" s="1" t="s">
        <v>39</v>
      </c>
      <c r="C15" s="1" t="s">
        <v>46</v>
      </c>
      <c r="D15" s="1" t="s">
        <v>47</v>
      </c>
      <c r="E15" s="1" t="s">
        <v>48</v>
      </c>
      <c r="F15" s="1" t="s">
        <v>15</v>
      </c>
    </row>
    <row r="16" spans="1:8">
      <c r="A16" s="1" t="s">
        <v>49</v>
      </c>
      <c r="B16" s="1" t="s">
        <v>39</v>
      </c>
      <c r="C16" s="1" t="s">
        <v>50</v>
      </c>
      <c r="D16" s="1" t="s">
        <v>51</v>
      </c>
      <c r="E16" s="1" t="s">
        <v>48</v>
      </c>
      <c r="F16" s="1" t="s">
        <v>39</v>
      </c>
    </row>
    <row r="17" spans="1:6">
      <c r="A17" s="1" t="s">
        <v>52</v>
      </c>
      <c r="B17" s="1" t="s">
        <v>39</v>
      </c>
      <c r="C17" s="1" t="s">
        <v>53</v>
      </c>
      <c r="D17" s="1" t="s">
        <v>54</v>
      </c>
      <c r="E17" s="1" t="s">
        <v>55</v>
      </c>
      <c r="F17" s="1" t="s">
        <v>39</v>
      </c>
    </row>
    <row r="18" spans="1:6">
      <c r="A18" s="1" t="s">
        <v>56</v>
      </c>
      <c r="B18" s="1" t="s">
        <v>39</v>
      </c>
      <c r="C18" s="1" t="s">
        <v>57</v>
      </c>
      <c r="D18" s="1" t="s">
        <v>58</v>
      </c>
      <c r="E18" s="1" t="s">
        <v>55</v>
      </c>
      <c r="F18" s="1" t="s">
        <v>39</v>
      </c>
    </row>
    <row r="19" spans="1:6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55</v>
      </c>
      <c r="F19" s="1" t="s">
        <v>39</v>
      </c>
    </row>
    <row r="20" spans="1:6">
      <c r="A20" s="1" t="s">
        <v>63</v>
      </c>
      <c r="B20" s="1" t="s">
        <v>60</v>
      </c>
      <c r="C20" s="1" t="s">
        <v>64</v>
      </c>
      <c r="D20" s="1" t="s">
        <v>65</v>
      </c>
      <c r="E20" s="1" t="s">
        <v>66</v>
      </c>
      <c r="F20" s="1" t="s">
        <v>39</v>
      </c>
    </row>
    <row r="21" spans="1:6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66</v>
      </c>
      <c r="F21" s="1" t="s">
        <v>39</v>
      </c>
    </row>
    <row r="22" spans="1:6">
      <c r="A22" s="1" t="s">
        <v>71</v>
      </c>
      <c r="B22" s="1" t="s">
        <v>0</v>
      </c>
      <c r="C22" s="1" t="s">
        <v>72</v>
      </c>
      <c r="D22" s="1" t="s">
        <v>73</v>
      </c>
      <c r="E22" s="1" t="s">
        <v>66</v>
      </c>
      <c r="F22" s="1" t="s">
        <v>39</v>
      </c>
    </row>
    <row r="23" spans="1:6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6</v>
      </c>
      <c r="F23" s="1" t="s">
        <v>78</v>
      </c>
    </row>
    <row r="24" spans="1:6">
      <c r="A24" s="1" t="s">
        <v>79</v>
      </c>
      <c r="B24" s="1" t="s">
        <v>80</v>
      </c>
      <c r="C24" s="1" t="s">
        <v>81</v>
      </c>
      <c r="D24" s="1" t="s">
        <v>82</v>
      </c>
      <c r="E24" s="1" t="s">
        <v>68</v>
      </c>
      <c r="F24" s="1" t="s">
        <v>78</v>
      </c>
    </row>
    <row r="25" spans="1:6">
      <c r="A25" s="1" t="s">
        <v>83</v>
      </c>
      <c r="B25" s="1" t="s">
        <v>68</v>
      </c>
      <c r="C25" s="1" t="s">
        <v>84</v>
      </c>
      <c r="D25" s="1" t="s">
        <v>85</v>
      </c>
      <c r="E25" s="1" t="s">
        <v>86</v>
      </c>
      <c r="F25" s="1" t="s">
        <v>78</v>
      </c>
    </row>
    <row r="26" spans="1:6">
      <c r="A26" s="1" t="s">
        <v>87</v>
      </c>
      <c r="B26" s="1" t="s">
        <v>39</v>
      </c>
      <c r="C26" s="1" t="s">
        <v>88</v>
      </c>
      <c r="D26" s="1" t="s">
        <v>89</v>
      </c>
      <c r="E26" s="1" t="s">
        <v>90</v>
      </c>
      <c r="F26" s="1" t="s">
        <v>78</v>
      </c>
    </row>
    <row r="27" spans="1:6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78</v>
      </c>
    </row>
    <row r="28" spans="1:6">
      <c r="A28" s="1" t="s">
        <v>96</v>
      </c>
      <c r="B28" s="1" t="s">
        <v>52</v>
      </c>
      <c r="C28" s="1" t="s">
        <v>97</v>
      </c>
      <c r="D28" s="1" t="s">
        <v>98</v>
      </c>
      <c r="E28" s="1" t="s">
        <v>99</v>
      </c>
      <c r="F28" s="1" t="s">
        <v>78</v>
      </c>
    </row>
    <row r="29" spans="1:6">
      <c r="A29" s="1" t="s">
        <v>14</v>
      </c>
      <c r="B29" s="1" t="s">
        <v>100</v>
      </c>
      <c r="C29" s="1" t="s">
        <v>101</v>
      </c>
      <c r="D29" s="1" t="s">
        <v>102</v>
      </c>
      <c r="E29" s="1" t="s">
        <v>103</v>
      </c>
      <c r="F29" s="1" t="s">
        <v>103</v>
      </c>
    </row>
    <row r="30" spans="1:6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103</v>
      </c>
    </row>
    <row r="31" spans="1:6">
      <c r="A31" s="1" t="s">
        <v>109</v>
      </c>
      <c r="B31" s="1" t="s">
        <v>3</v>
      </c>
      <c r="C31" s="1" t="s">
        <v>110</v>
      </c>
      <c r="D31" s="1" t="s">
        <v>111</v>
      </c>
      <c r="E31" s="1" t="s">
        <v>112</v>
      </c>
      <c r="F31" s="1" t="s">
        <v>78</v>
      </c>
    </row>
    <row r="32" spans="1:6">
      <c r="A32" s="1" t="s">
        <v>113</v>
      </c>
      <c r="B32" s="1" t="s">
        <v>11</v>
      </c>
      <c r="C32" s="1" t="s">
        <v>114</v>
      </c>
      <c r="D32" s="1" t="s">
        <v>115</v>
      </c>
      <c r="E32" s="1" t="s">
        <v>116</v>
      </c>
      <c r="F32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C478-8FA1-4558-BBFE-CB08C3F57E8C}">
  <dimension ref="A1:H32"/>
  <sheetViews>
    <sheetView zoomScale="85" zoomScaleNormal="85" workbookViewId="0">
      <selection activeCell="O35" sqref="O35"/>
    </sheetView>
  </sheetViews>
  <sheetFormatPr baseColWidth="10" defaultRowHeight="15"/>
  <cols>
    <col min="8" max="8" width="10.42578125" customWidth="1"/>
  </cols>
  <sheetData>
    <row r="1" spans="1:8">
      <c r="A1" t="s">
        <v>128</v>
      </c>
      <c r="B1" t="s">
        <v>125</v>
      </c>
      <c r="C1" t="s">
        <v>126</v>
      </c>
      <c r="D1" t="s">
        <v>127</v>
      </c>
      <c r="E1" t="s">
        <v>121</v>
      </c>
      <c r="F1" s="5" t="s">
        <v>122</v>
      </c>
      <c r="G1" t="s">
        <v>123</v>
      </c>
      <c r="H1" t="s">
        <v>124</v>
      </c>
    </row>
    <row r="2" spans="1:8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6" t="s">
        <v>5</v>
      </c>
      <c r="G2" s="8">
        <f>Tabla13[[#This Row],[eulx '[deg']]]/180*PI()</f>
        <v>5.4105206811824215E-3</v>
      </c>
      <c r="H2" s="7">
        <f>Tabla13[[#This Row],[euly '[deg']]]/COS(Tabla13[[#This Row],[phi '[rad']]])/180*PI()</f>
        <v>-5.0266218195593231E-2</v>
      </c>
    </row>
    <row r="3" spans="1:8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6" t="s">
        <v>5</v>
      </c>
      <c r="G3" s="8">
        <f>Tabla13[[#This Row],[eulx '[deg']]]/180*PI()</f>
        <v>5.4105206811824215E-3</v>
      </c>
      <c r="H3" s="7">
        <f>Tabla13[[#This Row],[euly '[deg']]]/COS(Tabla13[[#This Row],[phi '[rad']]])/180*PI()</f>
        <v>-5.6724030949888198E-2</v>
      </c>
    </row>
    <row r="4" spans="1:8">
      <c r="A4" s="1" t="s">
        <v>9</v>
      </c>
      <c r="B4" s="1" t="s">
        <v>1</v>
      </c>
      <c r="C4" s="1" t="s">
        <v>10</v>
      </c>
      <c r="D4" s="1" t="s">
        <v>11</v>
      </c>
      <c r="E4" s="1" t="s">
        <v>4</v>
      </c>
      <c r="F4" s="6" t="s">
        <v>5</v>
      </c>
      <c r="G4" s="8">
        <f>Tabla13[[#This Row],[eulx '[deg']]]/180*PI()</f>
        <v>5.4105206811824215E-3</v>
      </c>
      <c r="H4" s="7">
        <f>Tabla13[[#This Row],[euly '[deg']]]/COS(Tabla13[[#This Row],[phi '[rad']]])/180*PI()</f>
        <v>-5.8992992187883724E-2</v>
      </c>
    </row>
    <row r="5" spans="1:8">
      <c r="A5" s="1" t="s">
        <v>12</v>
      </c>
      <c r="B5" s="1" t="s">
        <v>1</v>
      </c>
      <c r="C5" s="1" t="s">
        <v>13</v>
      </c>
      <c r="D5" s="1" t="s">
        <v>14</v>
      </c>
      <c r="E5" s="1" t="s">
        <v>4</v>
      </c>
      <c r="F5" s="6" t="s">
        <v>5</v>
      </c>
      <c r="G5" s="8">
        <f>Tabla13[[#This Row],[eulx '[deg']]]/180*PI()</f>
        <v>5.4105206811824215E-3</v>
      </c>
      <c r="H5" s="7">
        <f>Tabla13[[#This Row],[euly '[deg']]]/COS(Tabla13[[#This Row],[phi '[rad']]])/180*PI()</f>
        <v>-6.2134630825108304E-2</v>
      </c>
    </row>
    <row r="6" spans="1:8">
      <c r="A6" s="1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6" t="s">
        <v>5</v>
      </c>
      <c r="G6" s="8">
        <f>Tabla13[[#This Row],[eulx '[deg']]]/180*PI()</f>
        <v>5.4105206811824215E-3</v>
      </c>
      <c r="H6" s="7">
        <f>Tabla13[[#This Row],[euly '[deg']]]/COS(Tabla13[[#This Row],[phi '[rad']]])/180*PI()</f>
        <v>-7.208315317631947E-2</v>
      </c>
    </row>
    <row r="7" spans="1:8">
      <c r="A7" s="1" t="s">
        <v>19</v>
      </c>
      <c r="B7" s="1" t="s">
        <v>1</v>
      </c>
      <c r="C7" s="1" t="s">
        <v>20</v>
      </c>
      <c r="D7" s="1" t="s">
        <v>21</v>
      </c>
      <c r="E7" s="1" t="s">
        <v>18</v>
      </c>
      <c r="F7" s="6" t="s">
        <v>5</v>
      </c>
      <c r="G7" s="8">
        <f>Tabla13[[#This Row],[eulx '[deg']]]/180*PI()</f>
        <v>5.4105206811824215E-3</v>
      </c>
      <c r="H7" s="7">
        <f>Tabla13[[#This Row],[euly '[deg']]]/COS(Tabla13[[#This Row],[phi '[rad']]])/180*PI()</f>
        <v>-8.622052704383007E-2</v>
      </c>
    </row>
    <row r="8" spans="1:8">
      <c r="A8" s="1" t="s">
        <v>22</v>
      </c>
      <c r="B8" s="1" t="s">
        <v>1</v>
      </c>
      <c r="C8" s="1" t="s">
        <v>23</v>
      </c>
      <c r="D8" s="1" t="s">
        <v>24</v>
      </c>
      <c r="E8" s="1" t="s">
        <v>18</v>
      </c>
      <c r="F8" s="6" t="s">
        <v>15</v>
      </c>
      <c r="G8" s="8">
        <f>Tabla13[[#This Row],[eulx '[deg']]]/180*PI()</f>
        <v>5.4105206811824215E-3</v>
      </c>
      <c r="H8" s="7">
        <f>Tabla13[[#This Row],[euly '[deg']]]/COS(Tabla13[[#This Row],[phi '[rad']]])/180*PI()</f>
        <v>-9.5994513915195409E-2</v>
      </c>
    </row>
    <row r="9" spans="1:8">
      <c r="A9" s="1" t="s">
        <v>25</v>
      </c>
      <c r="B9" s="1" t="s">
        <v>1</v>
      </c>
      <c r="C9" s="1" t="s">
        <v>26</v>
      </c>
      <c r="D9" s="1" t="s">
        <v>27</v>
      </c>
      <c r="E9" s="1" t="s">
        <v>18</v>
      </c>
      <c r="F9" s="6" t="s">
        <v>15</v>
      </c>
      <c r="G9" s="8">
        <f>Tabla13[[#This Row],[eulx '[deg']]]/180*PI()</f>
        <v>5.4105206811824215E-3</v>
      </c>
      <c r="H9" s="7">
        <f>Tabla13[[#This Row],[euly '[deg']]]/COS(Tabla13[[#This Row],[phi '[rad']]])/180*PI()</f>
        <v>-9.9310688032265809E-2</v>
      </c>
    </row>
    <row r="10" spans="1:8">
      <c r="A10" s="1" t="s">
        <v>28</v>
      </c>
      <c r="B10" s="1" t="s">
        <v>1</v>
      </c>
      <c r="C10" s="1" t="s">
        <v>29</v>
      </c>
      <c r="D10" s="1" t="s">
        <v>30</v>
      </c>
      <c r="E10" s="1" t="s">
        <v>18</v>
      </c>
      <c r="F10" s="6" t="s">
        <v>15</v>
      </c>
      <c r="G10" s="8">
        <f>Tabla13[[#This Row],[eulx '[deg']]]/180*PI()</f>
        <v>5.4105206811824215E-3</v>
      </c>
      <c r="H10" s="7">
        <f>Tabla13[[#This Row],[euly '[deg']]]/COS(Tabla13[[#This Row],[phi '[rad']]])/180*PI()</f>
        <v>-0.1167642360168468</v>
      </c>
    </row>
    <row r="11" spans="1:8">
      <c r="A11" s="1" t="s">
        <v>31</v>
      </c>
      <c r="B11" s="1" t="s">
        <v>19</v>
      </c>
      <c r="C11" s="1" t="s">
        <v>32</v>
      </c>
      <c r="D11" s="1" t="s">
        <v>33</v>
      </c>
      <c r="E11" s="1" t="s">
        <v>34</v>
      </c>
      <c r="F11" s="6" t="s">
        <v>15</v>
      </c>
      <c r="G11" s="8">
        <f>Tabla13[[#This Row],[eulx '[deg']]]/180*PI()</f>
        <v>4.3633231299858239E-3</v>
      </c>
      <c r="H11" s="7">
        <f>Tabla13[[#This Row],[euly '[deg']]]/COS(Tabla13[[#This Row],[phi '[rad']]])/180*PI()</f>
        <v>-0.1265375753161059</v>
      </c>
    </row>
    <row r="12" spans="1:8">
      <c r="A12" s="1" t="s">
        <v>35</v>
      </c>
      <c r="B12" s="1" t="s">
        <v>19</v>
      </c>
      <c r="C12" s="1" t="s">
        <v>36</v>
      </c>
      <c r="D12" s="1" t="s">
        <v>37</v>
      </c>
      <c r="E12" s="1" t="s">
        <v>34</v>
      </c>
      <c r="F12" s="6" t="s">
        <v>15</v>
      </c>
      <c r="G12" s="8">
        <f>Tabla13[[#This Row],[eulx '[deg']]]/180*PI()</f>
        <v>4.3633231299858239E-3</v>
      </c>
      <c r="H12" s="7">
        <f>Tabla13[[#This Row],[euly '[deg']]]/COS(Tabla13[[#This Row],[phi '[rad']]])/180*PI()</f>
        <v>-0.13962766931432374</v>
      </c>
    </row>
    <row r="13" spans="1:8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0</v>
      </c>
      <c r="F13" s="6" t="s">
        <v>15</v>
      </c>
      <c r="G13" s="8">
        <f>Tabla13[[#This Row],[eulx '[deg']]]/180*PI()</f>
        <v>3.3161255787892262E-3</v>
      </c>
      <c r="H13" s="7">
        <f>Tabla13[[#This Row],[euly '[deg']]]/COS(Tabla13[[#This Row],[phi '[rad']]])/180*PI()</f>
        <v>-0.15166994593114499</v>
      </c>
    </row>
    <row r="14" spans="1:8">
      <c r="A14" s="1" t="s">
        <v>42</v>
      </c>
      <c r="B14" s="1" t="s">
        <v>39</v>
      </c>
      <c r="C14" s="1" t="s">
        <v>43</v>
      </c>
      <c r="D14" s="1" t="s">
        <v>44</v>
      </c>
      <c r="E14" s="1" t="s">
        <v>0</v>
      </c>
      <c r="F14" s="6" t="s">
        <v>15</v>
      </c>
      <c r="G14" s="8">
        <f>Tabla13[[#This Row],[eulx '[deg']]]/180*PI()</f>
        <v>3.3161255787892262E-3</v>
      </c>
      <c r="H14" s="7">
        <f>Tabla13[[#This Row],[euly '[deg']]]/COS(Tabla13[[#This Row],[phi '[rad']]])/180*PI()</f>
        <v>-0.15271714924022081</v>
      </c>
    </row>
    <row r="15" spans="1:8">
      <c r="A15" s="1" t="s">
        <v>45</v>
      </c>
      <c r="B15" s="1" t="s">
        <v>39</v>
      </c>
      <c r="C15" s="1" t="s">
        <v>46</v>
      </c>
      <c r="D15" s="1" t="s">
        <v>47</v>
      </c>
      <c r="E15" s="1" t="s">
        <v>48</v>
      </c>
      <c r="F15" s="6" t="s">
        <v>15</v>
      </c>
      <c r="G15" s="8">
        <f>Tabla13[[#This Row],[eulx '[deg']]]/180*PI()</f>
        <v>3.3161255787892262E-3</v>
      </c>
      <c r="H15" s="7">
        <f>Tabla13[[#This Row],[euly '[deg']]]/COS(Tabla13[[#This Row],[phi '[rad']]])/180*PI()</f>
        <v>-0.16249104679159493</v>
      </c>
    </row>
    <row r="16" spans="1:8">
      <c r="A16" s="1" t="s">
        <v>49</v>
      </c>
      <c r="B16" s="1" t="s">
        <v>39</v>
      </c>
      <c r="C16" s="1" t="s">
        <v>50</v>
      </c>
      <c r="D16" s="1" t="s">
        <v>51</v>
      </c>
      <c r="E16" s="1" t="s">
        <v>48</v>
      </c>
      <c r="F16" s="6" t="s">
        <v>39</v>
      </c>
      <c r="G16" s="8">
        <f>Tabla13[[#This Row],[eulx '[deg']]]/180*PI()</f>
        <v>3.3161255787892262E-3</v>
      </c>
      <c r="H16" s="7">
        <f>Tabla13[[#This Row],[euly '[deg']]]/COS(Tabla13[[#This Row],[phi '[rad']]])/180*PI()</f>
        <v>-0.18221337577918917</v>
      </c>
    </row>
    <row r="17" spans="1:8">
      <c r="A17" s="1" t="s">
        <v>52</v>
      </c>
      <c r="B17" s="1" t="s">
        <v>39</v>
      </c>
      <c r="C17" s="1" t="s">
        <v>53</v>
      </c>
      <c r="D17" s="1" t="s">
        <v>54</v>
      </c>
      <c r="E17" s="1" t="s">
        <v>55</v>
      </c>
      <c r="F17" s="6" t="s">
        <v>39</v>
      </c>
      <c r="G17" s="8">
        <f>Tabla13[[#This Row],[eulx '[deg']]]/180*PI()</f>
        <v>3.3161255787892262E-3</v>
      </c>
      <c r="H17" s="7">
        <f>Tabla13[[#This Row],[euly '[deg']]]/COS(Tabla13[[#This Row],[phi '[rad']]])/180*PI()</f>
        <v>-0.19198727333056331</v>
      </c>
    </row>
    <row r="18" spans="1:8">
      <c r="A18" s="1" t="s">
        <v>56</v>
      </c>
      <c r="B18" s="1" t="s">
        <v>39</v>
      </c>
      <c r="C18" s="1" t="s">
        <v>57</v>
      </c>
      <c r="D18" s="1" t="s">
        <v>58</v>
      </c>
      <c r="E18" s="1" t="s">
        <v>55</v>
      </c>
      <c r="F18" s="6" t="s">
        <v>39</v>
      </c>
      <c r="G18" s="8">
        <f>Tabla13[[#This Row],[eulx '[deg']]]/180*PI()</f>
        <v>3.3161255787892262E-3</v>
      </c>
      <c r="H18" s="7">
        <f>Tabla13[[#This Row],[euly '[deg']]]/COS(Tabla13[[#This Row],[phi '[rad']]])/180*PI()</f>
        <v>-0.20071396757286161</v>
      </c>
    </row>
    <row r="19" spans="1:8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55</v>
      </c>
      <c r="F19" s="6" t="s">
        <v>39</v>
      </c>
      <c r="G19" s="8">
        <f>Tabla13[[#This Row],[eulx '[deg']]]/180*PI()</f>
        <v>2.0943951023931952E-3</v>
      </c>
      <c r="H19" s="7">
        <f>Tabla13[[#This Row],[euly '[deg']]]/COS(Tabla13[[#This Row],[phi '[rad']]])/180*PI()</f>
        <v>-0.20612383674052645</v>
      </c>
    </row>
    <row r="20" spans="1:8">
      <c r="A20" s="1" t="s">
        <v>63</v>
      </c>
      <c r="B20" s="1" t="s">
        <v>60</v>
      </c>
      <c r="C20" s="1" t="s">
        <v>64</v>
      </c>
      <c r="D20" s="1" t="s">
        <v>65</v>
      </c>
      <c r="E20" s="1" t="s">
        <v>66</v>
      </c>
      <c r="F20" s="6" t="s">
        <v>39</v>
      </c>
      <c r="G20" s="8">
        <f>Tabla13[[#This Row],[eulx '[deg']]]/180*PI()</f>
        <v>2.0943951023931952E-3</v>
      </c>
      <c r="H20" s="7">
        <f>Tabla13[[#This Row],[euly '[deg']]]/COS(Tabla13[[#This Row],[phi '[rad']]])/180*PI()</f>
        <v>-0.22479890069584937</v>
      </c>
    </row>
    <row r="21" spans="1:8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66</v>
      </c>
      <c r="F21" s="6" t="s">
        <v>39</v>
      </c>
      <c r="G21" s="8">
        <f>Tabla13[[#This Row],[eulx '[deg']]]/180*PI()</f>
        <v>1.0471975511965976E-3</v>
      </c>
      <c r="H21" s="7">
        <f>Tabla13[[#This Row],[euly '[deg']]]/COS(Tabla13[[#This Row],[phi '[rad']]])/180*PI()</f>
        <v>-0.2279401252926071</v>
      </c>
    </row>
    <row r="22" spans="1:8">
      <c r="A22" s="1" t="s">
        <v>71</v>
      </c>
      <c r="B22" s="4">
        <v>0</v>
      </c>
      <c r="C22" s="1" t="s">
        <v>72</v>
      </c>
      <c r="D22" s="1" t="s">
        <v>73</v>
      </c>
      <c r="E22" s="1" t="s">
        <v>66</v>
      </c>
      <c r="F22" s="6" t="s">
        <v>39</v>
      </c>
      <c r="G22" s="8">
        <f>Tabla13[[#This Row],[eulx '[deg']]]/180*PI()</f>
        <v>0</v>
      </c>
      <c r="H22" s="7">
        <f>Tabla13[[#This Row],[euly '[deg']]]/COS(Tabla13[[#This Row],[phi '[rad']]])/180*PI()</f>
        <v>-0.24225170017681294</v>
      </c>
    </row>
    <row r="23" spans="1:8">
      <c r="A23" s="1" t="s">
        <v>74</v>
      </c>
      <c r="B23" s="4">
        <f>360-359.88</f>
        <v>0.12000000000000455</v>
      </c>
      <c r="C23" s="1" t="s">
        <v>76</v>
      </c>
      <c r="D23" s="1" t="s">
        <v>77</v>
      </c>
      <c r="E23" s="1" t="s">
        <v>6</v>
      </c>
      <c r="F23" s="6" t="s">
        <v>78</v>
      </c>
      <c r="G23" s="9">
        <f>Tabla13[[#This Row],[eulx '[deg']]]/180*PI()</f>
        <v>2.0943951023932746E-3</v>
      </c>
      <c r="H23" s="7">
        <f>Tabla13[[#This Row],[euly '[deg']]]/COS(Tabla13[[#This Row],[phi '[rad']]])/180*PI()</f>
        <v>-0.28693275834159659</v>
      </c>
    </row>
    <row r="24" spans="1:8">
      <c r="A24" s="1" t="s">
        <v>79</v>
      </c>
      <c r="B24" s="4">
        <f>360-359.81</f>
        <v>0.18999999999999773</v>
      </c>
      <c r="C24" s="1" t="s">
        <v>81</v>
      </c>
      <c r="D24" s="1" t="s">
        <v>82</v>
      </c>
      <c r="E24" s="1" t="s">
        <v>68</v>
      </c>
      <c r="F24" s="6" t="s">
        <v>78</v>
      </c>
      <c r="G24" s="9">
        <f>Tabla13[[#This Row],[eulx '[deg']]]/180*PI()</f>
        <v>3.3161255787891863E-3</v>
      </c>
      <c r="H24" s="7">
        <f>Tabla13[[#This Row],[euly '[deg']]]/COS(Tabla13[[#This Row],[phi '[rad']]])/180*PI()</f>
        <v>-0.30316535797744404</v>
      </c>
    </row>
    <row r="25" spans="1:8">
      <c r="A25" s="1" t="s">
        <v>83</v>
      </c>
      <c r="B25" s="1" t="s">
        <v>68</v>
      </c>
      <c r="C25" s="1" t="s">
        <v>84</v>
      </c>
      <c r="D25" s="1" t="s">
        <v>85</v>
      </c>
      <c r="E25" s="1" t="s">
        <v>86</v>
      </c>
      <c r="F25" s="6" t="s">
        <v>78</v>
      </c>
      <c r="G25" s="8">
        <f>Tabla13[[#This Row],[eulx '[deg']]]/180*PI()</f>
        <v>1.0471975511965976E-3</v>
      </c>
      <c r="H25" s="7">
        <f>Tabla13[[#This Row],[euly '[deg']]]/COS(Tabla13[[#This Row],[phi '[rad']]])/180*PI()</f>
        <v>-0.31747556501321006</v>
      </c>
    </row>
    <row r="26" spans="1:8">
      <c r="A26" s="1" t="s">
        <v>87</v>
      </c>
      <c r="B26" s="1" t="s">
        <v>39</v>
      </c>
      <c r="C26" s="1" t="s">
        <v>88</v>
      </c>
      <c r="D26" s="1" t="s">
        <v>89</v>
      </c>
      <c r="E26" s="1" t="s">
        <v>90</v>
      </c>
      <c r="F26" s="6" t="s">
        <v>78</v>
      </c>
      <c r="G26" s="8">
        <f>Tabla13[[#This Row],[eulx '[deg']]]/180*PI()</f>
        <v>3.3161255787892262E-3</v>
      </c>
      <c r="H26" s="7">
        <f>Tabla13[[#This Row],[euly '[deg']]]/COS(Tabla13[[#This Row],[phi '[rad']]])/180*PI()</f>
        <v>-0.34679882918893568</v>
      </c>
    </row>
    <row r="27" spans="1:8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6" t="s">
        <v>78</v>
      </c>
      <c r="G27" s="8">
        <f>Tabla13[[#This Row],[eulx '[deg']]]/180*PI()</f>
        <v>1.4137166941154071E-2</v>
      </c>
      <c r="H27" s="7">
        <f>Tabla13[[#This Row],[euly '[deg']]]/COS(Tabla13[[#This Row],[phi '[rad']]])/180*PI()</f>
        <v>-0.3316456985969054</v>
      </c>
    </row>
    <row r="28" spans="1:8">
      <c r="A28" s="1" t="s">
        <v>96</v>
      </c>
      <c r="B28" s="1" t="s">
        <v>52</v>
      </c>
      <c r="C28" s="1" t="s">
        <v>97</v>
      </c>
      <c r="D28" s="1" t="s">
        <v>98</v>
      </c>
      <c r="E28" s="1" t="s">
        <v>99</v>
      </c>
      <c r="F28" s="6" t="s">
        <v>78</v>
      </c>
      <c r="G28" s="8">
        <f>Tabla13[[#This Row],[eulx '[deg']]]/180*PI()</f>
        <v>1.3089969389957471E-2</v>
      </c>
      <c r="H28" s="7">
        <f>Tabla13[[#This Row],[euly '[deg']]]/COS(Tabla13[[#This Row],[phi '[rad']]])/180*PI()</f>
        <v>-0.36113956194002023</v>
      </c>
    </row>
    <row r="29" spans="1:8">
      <c r="A29" s="1" t="s">
        <v>14</v>
      </c>
      <c r="B29" s="1" t="s">
        <v>100</v>
      </c>
      <c r="C29" s="1" t="s">
        <v>101</v>
      </c>
      <c r="D29" s="1" t="s">
        <v>102</v>
      </c>
      <c r="E29" s="1" t="s">
        <v>103</v>
      </c>
      <c r="F29" s="6" t="s">
        <v>103</v>
      </c>
      <c r="G29" s="8">
        <f>Tabla13[[#This Row],[eulx '[deg']]]/180*PI()</f>
        <v>1.6406094968746697E-2</v>
      </c>
      <c r="H29" s="7">
        <f>Tabla13[[#This Row],[euly '[deg']]]/COS(Tabla13[[#This Row],[phi '[rad']]])/180*PI()</f>
        <v>-0.42539398693950242</v>
      </c>
    </row>
    <row r="30" spans="1:8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6" t="s">
        <v>103</v>
      </c>
      <c r="G30" s="8">
        <f>Tabla13[[#This Row],[eulx '[deg']]]/180*PI()</f>
        <v>1.9547687622336492E-2</v>
      </c>
      <c r="H30" s="7">
        <f>Tabla13[[#This Row],[euly '[deg']]]/COS(Tabla13[[#This Row],[phi '[rad']]])/180*PI()</f>
        <v>-0.48651621143454227</v>
      </c>
    </row>
    <row r="31" spans="1:8">
      <c r="A31" s="1" t="s">
        <v>109</v>
      </c>
      <c r="B31" s="1" t="s">
        <v>3</v>
      </c>
      <c r="C31" s="1" t="s">
        <v>110</v>
      </c>
      <c r="D31" s="1" t="s">
        <v>111</v>
      </c>
      <c r="E31" s="1" t="s">
        <v>112</v>
      </c>
      <c r="F31" s="6" t="s">
        <v>78</v>
      </c>
      <c r="G31" s="8">
        <f>Tabla13[[#This Row],[eulx '[deg']]]/180*PI()</f>
        <v>2.076941809873252E-2</v>
      </c>
      <c r="H31" s="7">
        <f>Tabla13[[#This Row],[euly '[deg']]]/COS(Tabla13[[#This Row],[phi '[rad']]])/180*PI()</f>
        <v>-0.51934746356913541</v>
      </c>
    </row>
    <row r="32" spans="1:8">
      <c r="A32" s="1" t="s">
        <v>113</v>
      </c>
      <c r="B32" s="1" t="s">
        <v>11</v>
      </c>
      <c r="C32" s="1" t="s">
        <v>114</v>
      </c>
      <c r="D32" s="1" t="s">
        <v>115</v>
      </c>
      <c r="E32" s="1" t="s">
        <v>116</v>
      </c>
      <c r="F32" s="6" t="s">
        <v>78</v>
      </c>
      <c r="G32" s="8">
        <f>Tabla13[[#This Row],[eulx '[deg']]]/180*PI()</f>
        <v>3.2812189937493394E-2</v>
      </c>
      <c r="H32" s="7">
        <f>Tabla13[[#This Row],[euly '[deg']]]/COS(Tabla13[[#This Row],[phi '[rad']]])/180*PI()</f>
        <v>-0.58831809992650963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BFE8-7B2D-45E0-B4DD-99474009F321}">
  <dimension ref="A1:I32"/>
  <sheetViews>
    <sheetView tabSelected="1" zoomScaleNormal="100" workbookViewId="0">
      <selection activeCell="H25" sqref="H25"/>
    </sheetView>
  </sheetViews>
  <sheetFormatPr baseColWidth="10" defaultRowHeight="15"/>
  <cols>
    <col min="1" max="1" width="9.5703125" customWidth="1"/>
    <col min="3" max="3" width="13.5703125" bestFit="1" customWidth="1"/>
  </cols>
  <sheetData>
    <row r="1" spans="1:9">
      <c r="A1" t="s">
        <v>133</v>
      </c>
      <c r="B1" t="str" cm="1">
        <f t="array" ref="B1:B32">Tabla13[[#All],[theta '[rad']]]</f>
        <v>theta [rad]</v>
      </c>
      <c r="C1" t="s">
        <v>134</v>
      </c>
      <c r="D1" t="s">
        <v>135</v>
      </c>
      <c r="E1" t="s">
        <v>131</v>
      </c>
      <c r="F1" t="s">
        <v>138</v>
      </c>
      <c r="H1" s="3" t="s">
        <v>129</v>
      </c>
      <c r="I1" s="3">
        <v>0.06</v>
      </c>
    </row>
    <row r="2" spans="1:9">
      <c r="A2" s="1">
        <f>Tabla13[[#This Row],[T '[kg']]]*9.8</f>
        <v>0</v>
      </c>
      <c r="B2" s="1">
        <v>-5.0266218195593231E-2</v>
      </c>
      <c r="C2" s="10">
        <f>A2*SIN(B2/2)</f>
        <v>0</v>
      </c>
      <c r="D2" s="10">
        <f>A2*COS(B2/2)</f>
        <v>0</v>
      </c>
      <c r="E2" s="1">
        <f>-($I$3*C2+$I$4*D2)/B2+0.0001</f>
        <v>1E-4</v>
      </c>
      <c r="F2" s="1">
        <f>+ATAN(-C2*$I$3/2/$I$5)-ATAN(D2*$I$4/$I$5)-$I$6*A2</f>
        <v>0</v>
      </c>
      <c r="H2" s="3" t="s">
        <v>130</v>
      </c>
      <c r="I2" s="3">
        <f>0.043/2</f>
        <v>2.1499999999999998E-2</v>
      </c>
    </row>
    <row r="3" spans="1:9">
      <c r="A3" s="1">
        <f>Tabla13[[#This Row],[T '[kg']]]*9.8</f>
        <v>0.49000000000000005</v>
      </c>
      <c r="B3" s="1">
        <v>-5.6724030949888198E-2</v>
      </c>
      <c r="C3" s="10">
        <f t="shared" ref="C3:C32" si="0">A3*SIN(B3/2)</f>
        <v>-1.3895524472146472E-2</v>
      </c>
      <c r="D3" s="10">
        <f t="shared" ref="D3:D32" si="1">A3*COS(B3/2)</f>
        <v>0.48980293424972865</v>
      </c>
      <c r="E3" s="1">
        <f t="shared" ref="E3:E32" si="2">-($I$3*C3+$I$4*D3)/B3</f>
        <v>1.0257061907261536E-2</v>
      </c>
      <c r="F3" s="1">
        <f t="shared" ref="F3:F32" si="3">+ATAN(-C3*$I$3/2/$I$5)-ATAN(D3*$I$4/$I$5)-$I$6*A3</f>
        <v>-1.672734820330684E-2</v>
      </c>
      <c r="H3" s="3" t="s">
        <v>136</v>
      </c>
      <c r="I3" s="3">
        <f>I1*I1</f>
        <v>3.5999999999999999E-3</v>
      </c>
    </row>
    <row r="4" spans="1:9">
      <c r="A4" s="1">
        <f>Tabla13[[#This Row],[T '[kg']]]*9.8</f>
        <v>0.98000000000000009</v>
      </c>
      <c r="B4" s="1">
        <v>-5.8992992187883724E-2</v>
      </c>
      <c r="C4" s="10">
        <f t="shared" si="0"/>
        <v>-2.8902374693789142E-2</v>
      </c>
      <c r="D4" s="10">
        <f t="shared" si="1"/>
        <v>0.97957370970083724</v>
      </c>
      <c r="E4" s="1">
        <f t="shared" si="2"/>
        <v>1.9656598073942145E-2</v>
      </c>
      <c r="F4" s="1">
        <f t="shared" si="3"/>
        <v>-3.340008608717341E-2</v>
      </c>
      <c r="H4" s="3" t="s">
        <v>137</v>
      </c>
      <c r="I4" s="3">
        <f>I2*I1</f>
        <v>1.2899999999999999E-3</v>
      </c>
    </row>
    <row r="5" spans="1:9">
      <c r="A5" s="1">
        <f>Tabla13[[#This Row],[T '[kg']]]*9.8</f>
        <v>1.47</v>
      </c>
      <c r="B5" s="1">
        <v>-6.2134630825108304E-2</v>
      </c>
      <c r="C5" s="10">
        <f t="shared" si="0"/>
        <v>-4.5661607565424062E-2</v>
      </c>
      <c r="D5" s="10">
        <f t="shared" si="1"/>
        <v>1.4692906511628463</v>
      </c>
      <c r="E5" s="1">
        <f t="shared" si="2"/>
        <v>2.7858911041683618E-2</v>
      </c>
      <c r="F5" s="1">
        <f t="shared" si="3"/>
        <v>-4.9983860177323952E-2</v>
      </c>
      <c r="H5" s="11" t="s">
        <v>132</v>
      </c>
      <c r="I5">
        <v>4.2500000000000003E-2</v>
      </c>
    </row>
    <row r="6" spans="1:9">
      <c r="A6" s="1">
        <f>Tabla13[[#This Row],[T '[kg']]]*9.8</f>
        <v>1.9600000000000002</v>
      </c>
      <c r="B6" s="1">
        <v>-7.208315317631947E-2</v>
      </c>
      <c r="C6" s="10">
        <f t="shared" si="0"/>
        <v>-7.0626197279490752E-2</v>
      </c>
      <c r="D6" s="10">
        <f t="shared" si="1"/>
        <v>1.9587271224593381</v>
      </c>
      <c r="E6" s="1">
        <f t="shared" si="2"/>
        <v>3.1526141374638626E-2</v>
      </c>
      <c r="F6" s="1">
        <f t="shared" si="3"/>
        <v>-6.6192009903211516E-2</v>
      </c>
      <c r="H6" s="11" t="s">
        <v>139</v>
      </c>
      <c r="I6">
        <v>5.0000000000000001E-3</v>
      </c>
    </row>
    <row r="7" spans="1:9">
      <c r="A7" s="1">
        <f>Tabla13[[#This Row],[T '[kg']]]*9.8</f>
        <v>2.4500000000000002</v>
      </c>
      <c r="B7" s="1">
        <v>-8.622052704383007E-2</v>
      </c>
      <c r="C7" s="10">
        <f t="shared" si="0"/>
        <v>-0.10558743291972038</v>
      </c>
      <c r="D7" s="10">
        <f t="shared" si="1"/>
        <v>2.4477236964186591</v>
      </c>
      <c r="E7" s="1">
        <f t="shared" si="2"/>
        <v>3.2213312828129254E-2</v>
      </c>
      <c r="F7" s="1">
        <f t="shared" si="3"/>
        <v>-8.1937455886854194E-2</v>
      </c>
    </row>
    <row r="8" spans="1:9">
      <c r="A8" s="1">
        <f>Tabla13[[#This Row],[T '[kg']]]*9.8</f>
        <v>2.94</v>
      </c>
      <c r="B8" s="1">
        <v>-9.5994513915195409E-2</v>
      </c>
      <c r="C8" s="10">
        <f t="shared" si="0"/>
        <v>-0.14105776090573316</v>
      </c>
      <c r="D8" s="10">
        <f t="shared" si="1"/>
        <v>2.9366141571694877</v>
      </c>
      <c r="E8" s="1">
        <f t="shared" si="2"/>
        <v>3.4173039580012145E-2</v>
      </c>
      <c r="F8" s="1">
        <f t="shared" si="3"/>
        <v>-9.7625796102199999E-2</v>
      </c>
    </row>
    <row r="9" spans="1:9">
      <c r="A9" s="1">
        <f>Tabla13[[#This Row],[T '[kg']]]*9.8</f>
        <v>3.43</v>
      </c>
      <c r="B9" s="1">
        <v>-9.9310688032265809E-2</v>
      </c>
      <c r="C9" s="10">
        <f t="shared" si="0"/>
        <v>-0.17024784782003197</v>
      </c>
      <c r="D9" s="10">
        <f t="shared" si="1"/>
        <v>3.4257722735629481</v>
      </c>
      <c r="E9" s="1">
        <f t="shared" si="2"/>
        <v>3.8327737488913709E-2</v>
      </c>
      <c r="F9" s="1">
        <f t="shared" si="3"/>
        <v>-0.11354954191788771</v>
      </c>
    </row>
    <row r="10" spans="1:9">
      <c r="A10" s="1">
        <f>Tabla13[[#This Row],[T '[kg']]]*9.8</f>
        <v>3.9200000000000004</v>
      </c>
      <c r="B10" s="1">
        <v>-0.1167642360168468</v>
      </c>
      <c r="C10" s="10">
        <f t="shared" si="0"/>
        <v>-0.22872791546703108</v>
      </c>
      <c r="D10" s="10">
        <f t="shared" si="1"/>
        <v>3.9133212928005423</v>
      </c>
      <c r="E10" s="1">
        <f t="shared" si="2"/>
        <v>3.6182003292702027E-2</v>
      </c>
      <c r="F10" s="1">
        <f t="shared" si="3"/>
        <v>-0.12813987439888641</v>
      </c>
    </row>
    <row r="11" spans="1:9">
      <c r="A11" s="1">
        <f>Tabla13[[#This Row],[T '[kg']]]*9.8</f>
        <v>4.41</v>
      </c>
      <c r="B11" s="1">
        <v>-0.1265375753161059</v>
      </c>
      <c r="C11" s="10">
        <f t="shared" si="0"/>
        <v>-0.27882924389560604</v>
      </c>
      <c r="D11" s="10">
        <f t="shared" si="1"/>
        <v>4.4011764623505618</v>
      </c>
      <c r="E11" s="1">
        <f t="shared" si="2"/>
        <v>3.6935529598480954E-2</v>
      </c>
      <c r="F11" s="1">
        <f t="shared" si="3"/>
        <v>-0.14304369150610435</v>
      </c>
    </row>
    <row r="12" spans="1:9">
      <c r="A12" s="1">
        <f>Tabla13[[#This Row],[T '[kg']]]*9.8</f>
        <v>4.9000000000000004</v>
      </c>
      <c r="B12" s="1">
        <v>-0.13962766931432374</v>
      </c>
      <c r="C12" s="10">
        <f t="shared" si="0"/>
        <v>-0.34180996984284523</v>
      </c>
      <c r="D12" s="10">
        <f t="shared" si="1"/>
        <v>4.8880636191150417</v>
      </c>
      <c r="E12" s="1">
        <f t="shared" si="2"/>
        <v>3.6347281324300748E-2</v>
      </c>
      <c r="F12" s="1">
        <f t="shared" si="3"/>
        <v>-0.15731695908651555</v>
      </c>
    </row>
    <row r="13" spans="1:9">
      <c r="A13" s="1">
        <f>Tabla13[[#This Row],[T '[kg']]]*9.8</f>
        <v>5.3900000000000006</v>
      </c>
      <c r="B13" s="1">
        <v>-0.15166994593114499</v>
      </c>
      <c r="C13" s="10">
        <f t="shared" si="0"/>
        <v>-0.40835883344151663</v>
      </c>
      <c r="D13" s="10">
        <f t="shared" si="1"/>
        <v>5.3745086345777038</v>
      </c>
      <c r="E13" s="1">
        <f t="shared" si="2"/>
        <v>3.6019161902357877E-2</v>
      </c>
      <c r="F13" s="1">
        <f t="shared" si="3"/>
        <v>-0.17136425065737876</v>
      </c>
    </row>
    <row r="14" spans="1:9">
      <c r="A14" s="1">
        <f>Tabla13[[#This Row],[T '[kg']]]*9.8</f>
        <v>5.88</v>
      </c>
      <c r="B14" s="1">
        <v>-0.15271714924022081</v>
      </c>
      <c r="C14" s="10">
        <f t="shared" si="0"/>
        <v>-0.44855223158046981</v>
      </c>
      <c r="D14" s="10">
        <f t="shared" si="1"/>
        <v>5.8628662696282081</v>
      </c>
      <c r="E14" s="1">
        <f t="shared" si="2"/>
        <v>3.8949846063287448E-2</v>
      </c>
      <c r="F14" s="1">
        <f t="shared" si="3"/>
        <v>-0.18651641938158894</v>
      </c>
    </row>
    <row r="15" spans="1:9">
      <c r="A15" s="1">
        <f>Tabla13[[#This Row],[T '[kg']]]*9.8</f>
        <v>6.370000000000001</v>
      </c>
      <c r="B15" s="1">
        <v>-0.16249104679159493</v>
      </c>
      <c r="C15" s="10">
        <f t="shared" si="0"/>
        <v>-0.51696481250196669</v>
      </c>
      <c r="D15" s="10">
        <f t="shared" si="1"/>
        <v>6.3489879022277886</v>
      </c>
      <c r="E15" s="1">
        <f t="shared" si="2"/>
        <v>3.8950583394199344E-2</v>
      </c>
      <c r="F15" s="1">
        <f t="shared" si="3"/>
        <v>-0.20033517644606358</v>
      </c>
    </row>
    <row r="16" spans="1:9">
      <c r="A16" s="1">
        <f>Tabla13[[#This Row],[T '[kg']]]*9.8</f>
        <v>6.86</v>
      </c>
      <c r="B16" s="1">
        <v>-0.18221337577918917</v>
      </c>
      <c r="C16" s="10">
        <f t="shared" si="0"/>
        <v>-0.62412762094402674</v>
      </c>
      <c r="D16" s="10">
        <f t="shared" si="1"/>
        <v>6.831549217620756</v>
      </c>
      <c r="E16" s="1">
        <f t="shared" si="2"/>
        <v>3.6033792948816944E-2</v>
      </c>
      <c r="F16" s="1">
        <f t="shared" si="3"/>
        <v>-0.21233258661404952</v>
      </c>
    </row>
    <row r="17" spans="1:6">
      <c r="A17" s="1">
        <f>Tabla13[[#This Row],[T '[kg']]]*9.8</f>
        <v>7.3500000000000005</v>
      </c>
      <c r="B17" s="1">
        <v>-0.19198727333056331</v>
      </c>
      <c r="C17" s="10">
        <f t="shared" si="0"/>
        <v>-0.70447014253480555</v>
      </c>
      <c r="D17" s="10">
        <f t="shared" si="1"/>
        <v>7.3161616861765024</v>
      </c>
      <c r="E17" s="1">
        <f t="shared" si="2"/>
        <v>3.5949029028392726E-2</v>
      </c>
      <c r="F17" s="1">
        <f t="shared" si="3"/>
        <v>-0.22544351378747046</v>
      </c>
    </row>
    <row r="18" spans="1:6">
      <c r="A18" s="1">
        <f>Tabla13[[#This Row],[T '[kg']]]*9.8</f>
        <v>7.8400000000000007</v>
      </c>
      <c r="B18" s="1">
        <v>-0.20071396757286161</v>
      </c>
      <c r="C18" s="10">
        <f t="shared" si="0"/>
        <v>-0.78547870735850667</v>
      </c>
      <c r="D18" s="10">
        <f t="shared" si="1"/>
        <v>7.8005527496637326</v>
      </c>
      <c r="E18" s="1">
        <f t="shared" si="2"/>
        <v>3.6046269166340912E-2</v>
      </c>
      <c r="F18" s="1">
        <f t="shared" si="3"/>
        <v>-0.23843332983524329</v>
      </c>
    </row>
    <row r="19" spans="1:6">
      <c r="A19" s="1">
        <f>Tabla13[[#This Row],[T '[kg']]]*9.8</f>
        <v>8.33</v>
      </c>
      <c r="B19" s="1">
        <v>-0.20612383674052645</v>
      </c>
      <c r="C19" s="10">
        <f t="shared" si="0"/>
        <v>-0.85698678005281803</v>
      </c>
      <c r="D19" s="10">
        <f t="shared" si="1"/>
        <v>8.2857995183817188</v>
      </c>
      <c r="E19" s="1">
        <f t="shared" si="2"/>
        <v>3.6888159519821925E-2</v>
      </c>
      <c r="F19" s="1">
        <f t="shared" si="3"/>
        <v>-0.2517584256252362</v>
      </c>
    </row>
    <row r="20" spans="1:6">
      <c r="A20" s="1">
        <f>Tabla13[[#This Row],[T '[kg']]]*9.8</f>
        <v>8.82</v>
      </c>
      <c r="B20" s="1">
        <v>-0.22479890069584937</v>
      </c>
      <c r="C20" s="10">
        <f t="shared" si="0"/>
        <v>-0.98927704998394583</v>
      </c>
      <c r="D20" s="10">
        <f t="shared" si="1"/>
        <v>8.7643442948331884</v>
      </c>
      <c r="E20" s="1">
        <f t="shared" si="2"/>
        <v>3.4451266160197919E-2</v>
      </c>
      <c r="F20" s="1">
        <f t="shared" si="3"/>
        <v>-0.26222764670116999</v>
      </c>
    </row>
    <row r="21" spans="1:6">
      <c r="A21" s="1">
        <f>Tabla13[[#This Row],[T '[kg']]]*9.8</f>
        <v>9.31</v>
      </c>
      <c r="B21" s="1">
        <v>-0.2279401252926071</v>
      </c>
      <c r="C21" s="10">
        <f t="shared" si="0"/>
        <v>-1.0587657228021707</v>
      </c>
      <c r="D21" s="10">
        <f t="shared" si="1"/>
        <v>9.2496008099927867</v>
      </c>
      <c r="E21" s="1">
        <f t="shared" si="2"/>
        <v>3.5625269716679647E-2</v>
      </c>
      <c r="F21" s="1">
        <f t="shared" si="3"/>
        <v>-0.27544461972625828</v>
      </c>
    </row>
    <row r="22" spans="1:6">
      <c r="A22" s="1">
        <f>Tabla13[[#This Row],[T '[kg']]]*9.8</f>
        <v>9.8000000000000007</v>
      </c>
      <c r="B22" s="1">
        <v>-0.24225170017681294</v>
      </c>
      <c r="C22" s="10">
        <f t="shared" si="0"/>
        <v>-1.1841328717586381</v>
      </c>
      <c r="D22" s="10">
        <f t="shared" si="1"/>
        <v>9.728197640982664</v>
      </c>
      <c r="E22" s="1">
        <f t="shared" si="2"/>
        <v>3.4206144322159349E-2</v>
      </c>
      <c r="F22" s="1">
        <f t="shared" si="3"/>
        <v>-0.28601084511253894</v>
      </c>
    </row>
    <row r="23" spans="1:6">
      <c r="A23" s="1">
        <f>Tabla13[[#This Row],[T '[kg']]]*9.8</f>
        <v>10.290000000000001</v>
      </c>
      <c r="B23" s="1">
        <v>-0.28693275834159659</v>
      </c>
      <c r="C23" s="10">
        <f t="shared" si="0"/>
        <v>-1.4712100078691828</v>
      </c>
      <c r="D23" s="10">
        <f t="shared" si="1"/>
        <v>10.184284025533929</v>
      </c>
      <c r="E23" s="1">
        <f t="shared" si="2"/>
        <v>2.7328250736970476E-2</v>
      </c>
      <c r="F23" s="1">
        <f t="shared" si="3"/>
        <v>-0.28902572074786365</v>
      </c>
    </row>
    <row r="24" spans="1:6">
      <c r="A24" s="1">
        <f>Tabla13[[#This Row],[T '[kg']]]*9.8</f>
        <v>10.780000000000001</v>
      </c>
      <c r="B24" s="1">
        <v>-0.30316535797744404</v>
      </c>
      <c r="C24" s="10">
        <f t="shared" si="0"/>
        <v>-1.6278107431399822</v>
      </c>
      <c r="D24" s="10">
        <f t="shared" si="1"/>
        <v>10.656389265812228</v>
      </c>
      <c r="E24" s="1">
        <f t="shared" si="2"/>
        <v>2.6014263404661873E-2</v>
      </c>
      <c r="F24" s="1">
        <f t="shared" si="3"/>
        <v>-0.29789818114664401</v>
      </c>
    </row>
    <row r="25" spans="1:6">
      <c r="A25" s="1">
        <f>Tabla13[[#This Row],[T '[kg']]]*9.8</f>
        <v>11.27</v>
      </c>
      <c r="B25" s="1">
        <v>-0.31747556501321006</v>
      </c>
      <c r="C25" s="10">
        <f t="shared" si="0"/>
        <v>-1.7814712651547622</v>
      </c>
      <c r="D25" s="10">
        <f t="shared" si="1"/>
        <v>11.128308952011885</v>
      </c>
      <c r="E25" s="1">
        <f t="shared" si="2"/>
        <v>2.5016797728063617E-2</v>
      </c>
      <c r="F25" s="1">
        <f t="shared" si="3"/>
        <v>-0.30678656515508623</v>
      </c>
    </row>
    <row r="26" spans="1:6">
      <c r="A26" s="1">
        <f>Tabla13[[#This Row],[T '[kg']]]*9.8</f>
        <v>11.76</v>
      </c>
      <c r="B26" s="1">
        <v>-0.34679882918893568</v>
      </c>
      <c r="C26" s="10">
        <f t="shared" si="0"/>
        <v>-2.0289736895053956</v>
      </c>
      <c r="D26" s="10">
        <f t="shared" si="1"/>
        <v>11.583646479727136</v>
      </c>
      <c r="E26" s="1">
        <f t="shared" si="2"/>
        <v>2.202602210190012E-2</v>
      </c>
      <c r="F26" s="1">
        <f t="shared" si="3"/>
        <v>-0.31117507420221352</v>
      </c>
    </row>
    <row r="27" spans="1:6">
      <c r="A27" s="1">
        <f>Tabla13[[#This Row],[T '[kg']]]*9.8</f>
        <v>12.740000000000002</v>
      </c>
      <c r="B27" s="1">
        <v>-0.3316456985969054</v>
      </c>
      <c r="C27" s="10">
        <f t="shared" si="0"/>
        <v>-2.1029147095529725</v>
      </c>
      <c r="D27" s="10">
        <f t="shared" si="1"/>
        <v>12.565243719257728</v>
      </c>
      <c r="E27" s="1">
        <f t="shared" si="2"/>
        <v>2.6047892313994802E-2</v>
      </c>
      <c r="F27" s="1">
        <f t="shared" si="3"/>
        <v>-0.33923266000563768</v>
      </c>
    </row>
    <row r="28" spans="1:6">
      <c r="A28" s="1">
        <f>Tabla13[[#This Row],[T '[kg']]]*9.8</f>
        <v>14.700000000000001</v>
      </c>
      <c r="B28" s="1">
        <v>-0.36113956194002023</v>
      </c>
      <c r="C28" s="10">
        <f t="shared" si="0"/>
        <v>-2.6399747602970862</v>
      </c>
      <c r="D28" s="10">
        <f t="shared" si="1"/>
        <v>14.46100042407144</v>
      </c>
      <c r="E28" s="1">
        <f t="shared" si="2"/>
        <v>2.5338629090718261E-2</v>
      </c>
      <c r="F28" s="1">
        <f t="shared" si="3"/>
        <v>-0.37576511826080161</v>
      </c>
    </row>
    <row r="29" spans="1:6">
      <c r="A29" s="1">
        <f>Tabla13[[#This Row],[T '[kg']]]*9.8</f>
        <v>19.600000000000001</v>
      </c>
      <c r="B29" s="1">
        <v>-0.42539398693950242</v>
      </c>
      <c r="C29" s="10">
        <f t="shared" si="0"/>
        <v>-4.1374988772821144</v>
      </c>
      <c r="D29" s="10">
        <f t="shared" si="1"/>
        <v>19.158316811256913</v>
      </c>
      <c r="E29" s="1">
        <f t="shared" si="2"/>
        <v>2.3082678716148029E-2</v>
      </c>
      <c r="F29" s="1">
        <f t="shared" si="3"/>
        <v>-0.4512399847554559</v>
      </c>
    </row>
    <row r="30" spans="1:6">
      <c r="A30" s="1">
        <f>Tabla13[[#This Row],[T '[kg']]]*9.8</f>
        <v>24.5</v>
      </c>
      <c r="B30" s="1">
        <v>-0.48651621143454227</v>
      </c>
      <c r="C30" s="10">
        <f t="shared" si="0"/>
        <v>-5.9012189845422567</v>
      </c>
      <c r="D30" s="10">
        <f t="shared" si="1"/>
        <v>23.778679830816468</v>
      </c>
      <c r="E30" s="1">
        <f t="shared" si="2"/>
        <v>1.9382927877357861E-2</v>
      </c>
      <c r="F30" s="1">
        <f t="shared" si="3"/>
        <v>-0.50275998677761335</v>
      </c>
    </row>
    <row r="31" spans="1:6">
      <c r="A31" s="1">
        <f>Tabla13[[#This Row],[T '[kg']]]*9.8</f>
        <v>29.400000000000002</v>
      </c>
      <c r="B31" s="1">
        <v>-0.51934746356913541</v>
      </c>
      <c r="C31" s="10">
        <f t="shared" si="0"/>
        <v>-7.5488979348995588</v>
      </c>
      <c r="D31" s="10">
        <f t="shared" si="1"/>
        <v>28.414329834934861</v>
      </c>
      <c r="E31" s="1">
        <f t="shared" si="2"/>
        <v>1.8250696472624232E-2</v>
      </c>
      <c r="F31" s="1">
        <f t="shared" si="3"/>
        <v>-0.54923539111351871</v>
      </c>
    </row>
    <row r="32" spans="1:6">
      <c r="A32" s="1">
        <f>Tabla13[[#This Row],[T '[kg']]]*9.8</f>
        <v>34.300000000000004</v>
      </c>
      <c r="B32" s="1">
        <v>-0.58831809992650963</v>
      </c>
      <c r="C32" s="10">
        <f t="shared" si="0"/>
        <v>-9.9447747743484953</v>
      </c>
      <c r="D32" s="10">
        <f t="shared" si="1"/>
        <v>32.826688146803392</v>
      </c>
      <c r="E32" s="1">
        <f t="shared" si="2"/>
        <v>1.1125339374293245E-2</v>
      </c>
      <c r="F32" s="1">
        <f t="shared" si="3"/>
        <v>-0.55644864849789977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raw_data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Bravo Algaba</dc:creator>
  <cp:lastModifiedBy>Jaime Bravo Algaba</cp:lastModifiedBy>
  <dcterms:created xsi:type="dcterms:W3CDTF">2024-04-19T17:05:11Z</dcterms:created>
  <dcterms:modified xsi:type="dcterms:W3CDTF">2024-04-21T21:20:57Z</dcterms:modified>
</cp:coreProperties>
</file>