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itorios\Helios_SoftRobot\Código\ModuleCharacterization\"/>
    </mc:Choice>
  </mc:AlternateContent>
  <xr:revisionPtr revIDLastSave="0" documentId="13_ncr:1_{577E6895-7164-48B3-AE6D-AAF8B34EB936}" xr6:coauthVersionLast="47" xr6:coauthVersionMax="47" xr10:uidLastSave="{00000000-0000-0000-0000-000000000000}"/>
  <bookViews>
    <workbookView xWindow="-120" yWindow="-120" windowWidth="20730" windowHeight="11160" activeTab="1" xr2:uid="{564005BB-FAE0-4F51-9237-66B794DEEE0B}"/>
  </bookViews>
  <sheets>
    <sheet name="raw_data" sheetId="1" r:id="rId1"/>
    <sheet name="Hoja2" sheetId="2" r:id="rId2"/>
    <sheet name="Hoja3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2" l="1"/>
  <c r="R4" i="2"/>
  <c r="R5" i="2"/>
  <c r="R6" i="2"/>
  <c r="R7" i="2"/>
  <c r="R8" i="2"/>
  <c r="R9" i="2"/>
  <c r="R10" i="2"/>
  <c r="R11" i="2"/>
  <c r="R12" i="2"/>
  <c r="R13" i="2"/>
  <c r="R2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L13" i="2"/>
  <c r="Q13" i="2" s="1"/>
  <c r="L12" i="2"/>
  <c r="Q12" i="2" s="1"/>
  <c r="L11" i="2"/>
  <c r="Q11" i="2" s="1"/>
  <c r="L10" i="2"/>
  <c r="Q10" i="2" s="1"/>
  <c r="L9" i="2"/>
  <c r="Q9" i="2" s="1"/>
  <c r="L8" i="2"/>
  <c r="Q8" i="2" s="1"/>
  <c r="L7" i="2"/>
  <c r="Q7" i="2" s="1"/>
  <c r="Q3" i="2"/>
  <c r="Q4" i="2"/>
  <c r="Q5" i="2"/>
  <c r="Q6" i="2"/>
  <c r="Q2" i="2"/>
  <c r="K4" i="2"/>
  <c r="K5" i="2"/>
  <c r="K6" i="2"/>
  <c r="K7" i="2"/>
  <c r="K8" i="2"/>
  <c r="K9" i="2"/>
  <c r="K10" i="2"/>
  <c r="K11" i="2"/>
  <c r="K12" i="2"/>
  <c r="K13" i="2"/>
  <c r="K3" i="2"/>
  <c r="I4" i="3"/>
  <c r="I3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2" i="3"/>
  <c r="I2" i="3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5" i="2"/>
  <c r="G26" i="2"/>
  <c r="G27" i="2"/>
  <c r="G28" i="2"/>
  <c r="G29" i="2"/>
  <c r="G30" i="2"/>
  <c r="G31" i="2"/>
  <c r="G32" i="2"/>
  <c r="B23" i="2"/>
  <c r="G23" i="2" s="1"/>
  <c r="B24" i="2"/>
  <c r="G24" i="2" s="1"/>
  <c r="B1" i="3" l="1" a="1"/>
  <c r="D8" i="3" l="1"/>
  <c r="C21" i="3"/>
  <c r="C5" i="3"/>
  <c r="D16" i="3"/>
  <c r="D12" i="3"/>
  <c r="C28" i="3"/>
  <c r="C24" i="3"/>
  <c r="C16" i="3"/>
  <c r="E16" i="3" s="1"/>
  <c r="D6" i="3"/>
  <c r="C19" i="3"/>
  <c r="C22" i="3"/>
  <c r="F22" i="3" s="1"/>
  <c r="C20" i="3"/>
  <c r="D19" i="3"/>
  <c r="D15" i="3"/>
  <c r="D11" i="3"/>
  <c r="C15" i="3"/>
  <c r="C10" i="3"/>
  <c r="D26" i="3"/>
  <c r="D29" i="3"/>
  <c r="E29" i="3" s="1"/>
  <c r="C4" i="3"/>
  <c r="C2" i="3"/>
  <c r="C29" i="3"/>
  <c r="C25" i="3"/>
  <c r="C7" i="3"/>
  <c r="D25" i="3"/>
  <c r="D18" i="3"/>
  <c r="D21" i="3"/>
  <c r="F21" i="3" s="1"/>
  <c r="C32" i="3"/>
  <c r="D14" i="3"/>
  <c r="C27" i="3"/>
  <c r="C30" i="3"/>
  <c r="F30" i="3" s="1"/>
  <c r="B1" i="3"/>
  <c r="D23" i="3"/>
  <c r="D20" i="3"/>
  <c r="C17" i="3"/>
  <c r="C12" i="3"/>
  <c r="C13" i="3"/>
  <c r="C8" i="3"/>
  <c r="E8" i="3" s="1"/>
  <c r="C9" i="3"/>
  <c r="C31" i="3"/>
  <c r="D30" i="3"/>
  <c r="C26" i="3"/>
  <c r="E26" i="3" s="1"/>
  <c r="D13" i="3"/>
  <c r="C11" i="3"/>
  <c r="E11" i="3" s="1"/>
  <c r="D10" i="3"/>
  <c r="F10" i="3" s="1"/>
  <c r="C14" i="3"/>
  <c r="D17" i="3"/>
  <c r="D3" i="3"/>
  <c r="D7" i="3"/>
  <c r="D4" i="3"/>
  <c r="D32" i="3"/>
  <c r="D31" i="3"/>
  <c r="D28" i="3"/>
  <c r="D27" i="3"/>
  <c r="E27" i="3" s="1"/>
  <c r="D24" i="3"/>
  <c r="E24" i="3" s="1"/>
  <c r="C23" i="3"/>
  <c r="D22" i="3"/>
  <c r="C18" i="3"/>
  <c r="E18" i="3" s="1"/>
  <c r="D9" i="3"/>
  <c r="C3" i="3"/>
  <c r="F3" i="3" s="1"/>
  <c r="D2" i="3"/>
  <c r="F2" i="3" s="1"/>
  <c r="C6" i="3"/>
  <c r="D5" i="3"/>
  <c r="E5" i="3" s="1"/>
  <c r="F5" i="3"/>
  <c r="E2" i="3"/>
  <c r="E14" i="3" l="1"/>
  <c r="F31" i="3"/>
  <c r="F9" i="3"/>
  <c r="F17" i="3"/>
  <c r="E21" i="3"/>
  <c r="F16" i="3"/>
  <c r="E3" i="3"/>
  <c r="E4" i="3"/>
  <c r="E20" i="3"/>
  <c r="F27" i="3"/>
  <c r="F29" i="3"/>
  <c r="F15" i="3"/>
  <c r="F11" i="3"/>
  <c r="E22" i="3"/>
  <c r="F7" i="3"/>
  <c r="E30" i="3"/>
  <c r="E25" i="3"/>
  <c r="E12" i="3"/>
  <c r="E28" i="3"/>
  <c r="F14" i="3"/>
  <c r="F12" i="3"/>
  <c r="E10" i="3"/>
  <c r="F19" i="3"/>
  <c r="F6" i="3"/>
  <c r="E15" i="3"/>
  <c r="F26" i="3"/>
  <c r="E23" i="3"/>
  <c r="F18" i="3"/>
  <c r="E19" i="3"/>
  <c r="E31" i="3"/>
  <c r="F25" i="3"/>
  <c r="F28" i="3"/>
  <c r="E32" i="3"/>
  <c r="F13" i="3"/>
  <c r="E7" i="3"/>
  <c r="E6" i="3"/>
  <c r="E9" i="3"/>
  <c r="E17" i="3"/>
  <c r="E13" i="3"/>
  <c r="F24" i="3"/>
  <c r="F23" i="3"/>
  <c r="F32" i="3"/>
  <c r="F20" i="3"/>
  <c r="F8" i="3"/>
  <c r="F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<sst xmlns="http://schemas.openxmlformats.org/spreadsheetml/2006/main" count="409" uniqueCount="142">
  <si>
    <t>0.00</t>
  </si>
  <si>
    <t>0.31</t>
  </si>
  <si>
    <t>-2.88</t>
  </si>
  <si>
    <t>1.19</t>
  </si>
  <si>
    <t>-0.02</t>
  </si>
  <si>
    <t>0.21</t>
  </si>
  <si>
    <t>0.05</t>
  </si>
  <si>
    <t>-3.25</t>
  </si>
  <si>
    <t>1.63</t>
  </si>
  <si>
    <t>0.10</t>
  </si>
  <si>
    <t>-3.38</t>
  </si>
  <si>
    <t>1.88</t>
  </si>
  <si>
    <t>0.15</t>
  </si>
  <si>
    <t>-3.56</t>
  </si>
  <si>
    <t>2.00</t>
  </si>
  <si>
    <t>0.20</t>
  </si>
  <si>
    <t>-4.13</t>
  </si>
  <si>
    <t>2.38</t>
  </si>
  <si>
    <t>-0.01</t>
  </si>
  <si>
    <t>0.25</t>
  </si>
  <si>
    <t>-4.94</t>
  </si>
  <si>
    <t>3.31</t>
  </si>
  <si>
    <t>0.30</t>
  </si>
  <si>
    <t>-5.50</t>
  </si>
  <si>
    <t>3.81</t>
  </si>
  <si>
    <t>0.35</t>
  </si>
  <si>
    <t>-5.69</t>
  </si>
  <si>
    <t>4.31</t>
  </si>
  <si>
    <t>0.40</t>
  </si>
  <si>
    <t>-6.69</t>
  </si>
  <si>
    <t>5.56</t>
  </si>
  <si>
    <t>0.45</t>
  </si>
  <si>
    <t>-7.25</t>
  </si>
  <si>
    <t>6.19</t>
  </si>
  <si>
    <t>-0.00</t>
  </si>
  <si>
    <t>0.50</t>
  </si>
  <si>
    <t>-8.00</t>
  </si>
  <si>
    <t>6.94</t>
  </si>
  <si>
    <t>0.55</t>
  </si>
  <si>
    <t>0.19</t>
  </si>
  <si>
    <t>-8.69</t>
  </si>
  <si>
    <t>7.69</t>
  </si>
  <si>
    <t>0.60</t>
  </si>
  <si>
    <t>-8.75</t>
  </si>
  <si>
    <t>7.56</t>
  </si>
  <si>
    <t>0.65</t>
  </si>
  <si>
    <t>-9.31</t>
  </si>
  <si>
    <t>8.38</t>
  </si>
  <si>
    <t>0.01</t>
  </si>
  <si>
    <t>0.70</t>
  </si>
  <si>
    <t>-10.44</t>
  </si>
  <si>
    <t>9.75</t>
  </si>
  <si>
    <t>0.75</t>
  </si>
  <si>
    <t>-11.00</t>
  </si>
  <si>
    <t>10.63</t>
  </si>
  <si>
    <t>0.02</t>
  </si>
  <si>
    <t>0.80</t>
  </si>
  <si>
    <t>-11.50</t>
  </si>
  <si>
    <t>11.44</t>
  </si>
  <si>
    <t>0.85</t>
  </si>
  <si>
    <t>0.12</t>
  </si>
  <si>
    <t>-11.81</t>
  </si>
  <si>
    <t>11.75</t>
  </si>
  <si>
    <t>0.90</t>
  </si>
  <si>
    <t>-12.88</t>
  </si>
  <si>
    <t>13.13</t>
  </si>
  <si>
    <t>0.03</t>
  </si>
  <si>
    <t>0.95</t>
  </si>
  <si>
    <t>0.06</t>
  </si>
  <si>
    <t>-13.06</t>
  </si>
  <si>
    <t>13.25</t>
  </si>
  <si>
    <t>1.00</t>
  </si>
  <si>
    <t>-13.88</t>
  </si>
  <si>
    <t>14.38</t>
  </si>
  <si>
    <t>1.05</t>
  </si>
  <si>
    <t>359.88</t>
  </si>
  <si>
    <t>-16.44</t>
  </si>
  <si>
    <t>17.50</t>
  </si>
  <si>
    <t>0.18</t>
  </si>
  <si>
    <t>1.10</t>
  </si>
  <si>
    <t>359.81</t>
  </si>
  <si>
    <t>-17.37</t>
  </si>
  <si>
    <t>19.19</t>
  </si>
  <si>
    <t>1.15</t>
  </si>
  <si>
    <t>-18.19</t>
  </si>
  <si>
    <t>20.19</t>
  </si>
  <si>
    <t>0.07</t>
  </si>
  <si>
    <t>1.20</t>
  </si>
  <si>
    <t>-19.87</t>
  </si>
  <si>
    <t>22.37</t>
  </si>
  <si>
    <t>0.08</t>
  </si>
  <si>
    <t>1.30</t>
  </si>
  <si>
    <t>0.81</t>
  </si>
  <si>
    <t>-19.00</t>
  </si>
  <si>
    <t>22.00</t>
  </si>
  <si>
    <t>0.09</t>
  </si>
  <si>
    <t>1.50</t>
  </si>
  <si>
    <t>-20.69</t>
  </si>
  <si>
    <t>23.94</t>
  </si>
  <si>
    <t>0.11</t>
  </si>
  <si>
    <t>0.94</t>
  </si>
  <si>
    <t>-24.37</t>
  </si>
  <si>
    <t>29.69</t>
  </si>
  <si>
    <t>0.17</t>
  </si>
  <si>
    <t>2.50</t>
  </si>
  <si>
    <t>1.12</t>
  </si>
  <si>
    <t>-27.87</t>
  </si>
  <si>
    <t>35.31</t>
  </si>
  <si>
    <t>0.33</t>
  </si>
  <si>
    <t>3.00</t>
  </si>
  <si>
    <t>-29.75</t>
  </si>
  <si>
    <t>38.69</t>
  </si>
  <si>
    <t>0.59</t>
  </si>
  <si>
    <t>3.50</t>
  </si>
  <si>
    <t>-33.69</t>
  </si>
  <si>
    <t>47.38</t>
  </si>
  <si>
    <t>0.76</t>
  </si>
  <si>
    <t>T</t>
  </si>
  <si>
    <t>eulx</t>
  </si>
  <si>
    <t>euly</t>
  </si>
  <si>
    <t>eulz</t>
  </si>
  <si>
    <t>hx</t>
  </si>
  <si>
    <t>hy</t>
  </si>
  <si>
    <t>phi [rad]</t>
  </si>
  <si>
    <t>theta [rad]</t>
  </si>
  <si>
    <t>eulx [deg]</t>
  </si>
  <si>
    <t>euly [deg]</t>
  </si>
  <si>
    <t>eulz [deg]</t>
  </si>
  <si>
    <t>T [kg]</t>
  </si>
  <si>
    <t>L</t>
  </si>
  <si>
    <t>r</t>
  </si>
  <si>
    <t>EI</t>
  </si>
  <si>
    <t>EI*</t>
  </si>
  <si>
    <t>T [N]</t>
  </si>
  <si>
    <t>Tx [N]</t>
  </si>
  <si>
    <t>Tz [N]</t>
  </si>
  <si>
    <t>L^2</t>
  </si>
  <si>
    <t>r*L</t>
  </si>
  <si>
    <t>theta*[rad]</t>
  </si>
  <si>
    <t>k</t>
  </si>
  <si>
    <t>dL [mm]</t>
  </si>
  <si>
    <t>L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</si>
</sst>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7" formatCode="0.00000"/>
    <numFmt numFmtId="168" formatCode="0.000000"/>
  </numFmts>
  <fonts count="3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0"/>
      <color rgb="FF4E5B6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2" fontId="0" fillId="0" borderId="0" xfId="0" applyNumberFormat="1"/>
    <xf numFmtId="2" fontId="2" fillId="0" borderId="0" xfId="0" applyNumberFormat="1" applyFont="1" applyAlignment="1">
      <alignment vertical="center"/>
    </xf>
    <xf numFmtId="0" fontId="0" fillId="0" borderId="1" xfId="0" applyBorder="1"/>
    <xf numFmtId="0" fontId="1" fillId="3" borderId="2" xfId="0" applyFont="1" applyFill="1" applyBorder="1"/>
    <xf numFmtId="0" fontId="1" fillId="3" borderId="3" xfId="0" applyFont="1" applyFill="1" applyBorder="1"/>
    <xf numFmtId="2" fontId="0" fillId="0" borderId="0" xfId="0" applyNumberFormat="1" applyAlignment="1">
      <alignment horizontal="left"/>
    </xf>
    <xf numFmtId="0" fontId="0" fillId="0" borderId="4" xfId="0" applyBorder="1"/>
    <xf numFmtId="2" fontId="0" fillId="0" borderId="4" xfId="0" applyNumberFormat="1" applyBorder="1"/>
    <xf numFmtId="2" fontId="0" fillId="0" borderId="0" xfId="0" applyNumberFormat="1" applyAlignment="1">
      <alignment horizontal="right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center"/>
    </xf>
    <xf numFmtId="0" fontId="0" fillId="0" borderId="5" xfId="0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167" fontId="0" fillId="0" borderId="3" xfId="0" applyNumberFormat="1" applyBorder="1"/>
    <xf numFmtId="168" fontId="0" fillId="2" borderId="2" xfId="0" applyNumberFormat="1" applyFill="1" applyBorder="1"/>
    <xf numFmtId="168" fontId="0" fillId="0" borderId="3" xfId="0" applyNumberFormat="1" applyBorder="1"/>
    <xf numFmtId="167" fontId="0" fillId="2" borderId="3" xfId="0" applyNumberFormat="1" applyFill="1" applyBorder="1" applyAlignment="1">
      <alignment horizontal="right"/>
    </xf>
  </cellXfs>
  <cellStyles count="1">
    <cellStyle name="Normal" xfId="0" builtinId="0"/>
  </cellStyles>
  <dxfs count="20">
    <dxf>
      <numFmt numFmtId="2" formatCode="0.00"/>
      <alignment horizontal="right" vertical="bottom" textRotation="0" wrapText="0" indent="0" justifyLastLine="0" shrinkToFit="0" readingOrder="0"/>
    </dxf>
    <dxf>
      <numFmt numFmtId="164" formatCode="0.00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HELIOS 0x4A - IMU 0x68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Hoja2!$A$2:$A$32</c:f>
              <c:strCache>
                <c:ptCount val="31"/>
                <c:pt idx="0">
                  <c:v>0.00</c:v>
                </c:pt>
                <c:pt idx="1">
                  <c:v>0.05</c:v>
                </c:pt>
                <c:pt idx="2">
                  <c:v>0.10</c:v>
                </c:pt>
                <c:pt idx="3">
                  <c:v>0.15</c:v>
                </c:pt>
                <c:pt idx="4">
                  <c:v>0.20</c:v>
                </c:pt>
                <c:pt idx="5">
                  <c:v>0.25</c:v>
                </c:pt>
                <c:pt idx="6">
                  <c:v>0.30</c:v>
                </c:pt>
                <c:pt idx="7">
                  <c:v>0.35</c:v>
                </c:pt>
                <c:pt idx="8">
                  <c:v>0.40</c:v>
                </c:pt>
                <c:pt idx="9">
                  <c:v>0.45</c:v>
                </c:pt>
                <c:pt idx="10">
                  <c:v>0.50</c:v>
                </c:pt>
                <c:pt idx="11">
                  <c:v>0.55</c:v>
                </c:pt>
                <c:pt idx="12">
                  <c:v>0.60</c:v>
                </c:pt>
                <c:pt idx="13">
                  <c:v>0.65</c:v>
                </c:pt>
                <c:pt idx="14">
                  <c:v>0.70</c:v>
                </c:pt>
                <c:pt idx="15">
                  <c:v>0.75</c:v>
                </c:pt>
                <c:pt idx="16">
                  <c:v>0.80</c:v>
                </c:pt>
                <c:pt idx="17">
                  <c:v>0.85</c:v>
                </c:pt>
                <c:pt idx="18">
                  <c:v>0.90</c:v>
                </c:pt>
                <c:pt idx="19">
                  <c:v>0.95</c:v>
                </c:pt>
                <c:pt idx="20">
                  <c:v>1.00</c:v>
                </c:pt>
                <c:pt idx="21">
                  <c:v>1.05</c:v>
                </c:pt>
                <c:pt idx="22">
                  <c:v>1.10</c:v>
                </c:pt>
                <c:pt idx="23">
                  <c:v>1.15</c:v>
                </c:pt>
                <c:pt idx="24">
                  <c:v>1.20</c:v>
                </c:pt>
                <c:pt idx="25">
                  <c:v>1.30</c:v>
                </c:pt>
                <c:pt idx="26">
                  <c:v>1.50</c:v>
                </c:pt>
                <c:pt idx="27">
                  <c:v>2.00</c:v>
                </c:pt>
                <c:pt idx="28">
                  <c:v>2.50</c:v>
                </c:pt>
                <c:pt idx="29">
                  <c:v>3.00</c:v>
                </c:pt>
                <c:pt idx="30">
                  <c:v>3.50</c:v>
                </c:pt>
              </c:strCache>
            </c:strRef>
          </c:cat>
          <c:val>
            <c:numRef>
              <c:f>Hoja2!$H$2:$H$32</c:f>
              <c:numCache>
                <c:formatCode>0.00</c:formatCode>
                <c:ptCount val="31"/>
                <c:pt idx="0">
                  <c:v>-5.0152373912153575E-2</c:v>
                </c:pt>
                <c:pt idx="1">
                  <c:v>-5.656844801066066E-2</c:v>
                </c:pt>
                <c:pt idx="2">
                  <c:v>-5.8813735093484497E-2</c:v>
                </c:pt>
                <c:pt idx="3">
                  <c:v>-6.194395005138361E-2</c:v>
                </c:pt>
                <c:pt idx="4">
                  <c:v>-7.1856297418064125E-2</c:v>
                </c:pt>
                <c:pt idx="5">
                  <c:v>-8.5905436662241041E-2</c:v>
                </c:pt>
                <c:pt idx="6">
                  <c:v>-9.5631921945602147E-2</c:v>
                </c:pt>
                <c:pt idx="7">
                  <c:v>-9.8900783517116703E-2</c:v>
                </c:pt>
                <c:pt idx="8">
                  <c:v>-0.11623578190190158</c:v>
                </c:pt>
                <c:pt idx="9">
                  <c:v>-0.12606377227320098</c:v>
                </c:pt>
                <c:pt idx="10">
                  <c:v>-0.139096501471108</c:v>
                </c:pt>
                <c:pt idx="11">
                  <c:v>-0.15122320237373188</c:v>
                </c:pt>
                <c:pt idx="12">
                  <c:v>-0.15227791820355971</c:v>
                </c:pt>
                <c:pt idx="13">
                  <c:v>-0.16200424896779747</c:v>
                </c:pt>
                <c:pt idx="14">
                  <c:v>-0.1816470693068255</c:v>
                </c:pt>
                <c:pt idx="15">
                  <c:v>-0.19136992743884224</c:v>
                </c:pt>
                <c:pt idx="16">
                  <c:v>-0.20004964518176774</c:v>
                </c:pt>
                <c:pt idx="17">
                  <c:v>-0.20569342233363375</c:v>
                </c:pt>
                <c:pt idx="18">
                  <c:v>-0.22431795976324181</c:v>
                </c:pt>
                <c:pt idx="19">
                  <c:v>-0.22769770452391155</c:v>
                </c:pt>
                <c:pt idx="20">
                  <c:v>-0.24225170017681294</c:v>
                </c:pt>
                <c:pt idx="21">
                  <c:v>-0.28629180360163758</c:v>
                </c:pt>
                <c:pt idx="22">
                  <c:v>-0.30205136063587312</c:v>
                </c:pt>
                <c:pt idx="23">
                  <c:v>-0.31710620338753764</c:v>
                </c:pt>
                <c:pt idx="24">
                  <c:v>-0.34550030251770486</c:v>
                </c:pt>
                <c:pt idx="25">
                  <c:v>-0.32615131886584731</c:v>
                </c:pt>
                <c:pt idx="26">
                  <c:v>-0.35560843560695488</c:v>
                </c:pt>
                <c:pt idx="27">
                  <c:v>-0.41677843383462154</c:v>
                </c:pt>
                <c:pt idx="28">
                  <c:v>-0.47428433254902813</c:v>
                </c:pt>
                <c:pt idx="29">
                  <c:v>-0.50509955273650431</c:v>
                </c:pt>
                <c:pt idx="30">
                  <c:v>-0.56055617522006207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16-46C3-A934-914512A23A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1642320"/>
        <c:axId val="1151641840"/>
      </c:lineChart>
      <c:catAx>
        <c:axId val="1151642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 [kg]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51641840"/>
        <c:crosses val="autoZero"/>
        <c:auto val="1"/>
        <c:lblAlgn val="ctr"/>
        <c:lblOffset val="100"/>
        <c:noMultiLvlLbl val="0"/>
      </c:catAx>
      <c:valAx>
        <c:axId val="115164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Theta</a:t>
                </a:r>
                <a:r>
                  <a:rPr lang="es-ES" baseline="0"/>
                  <a:t> [rad]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51642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HELIOS 0x4A - IMU 0x68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Hoja2!$J$2:$J$13</c:f>
              <c:numCache>
                <c:formatCode>General</c:formatCode>
                <c:ptCount val="12"/>
                <c:pt idx="0">
                  <c:v>0</c:v>
                </c:pt>
                <c:pt idx="1">
                  <c:v>-2</c:v>
                </c:pt>
                <c:pt idx="2" formatCode="0.00">
                  <c:v>-4</c:v>
                </c:pt>
                <c:pt idx="3">
                  <c:v>-6</c:v>
                </c:pt>
                <c:pt idx="4">
                  <c:v>-8</c:v>
                </c:pt>
                <c:pt idx="5">
                  <c:v>-10</c:v>
                </c:pt>
                <c:pt idx="6">
                  <c:v>-12</c:v>
                </c:pt>
                <c:pt idx="7">
                  <c:v>-14</c:v>
                </c:pt>
                <c:pt idx="8">
                  <c:v>-16</c:v>
                </c:pt>
                <c:pt idx="9">
                  <c:v>-18</c:v>
                </c:pt>
                <c:pt idx="10">
                  <c:v>-20</c:v>
                </c:pt>
                <c:pt idx="11">
                  <c:v>-22</c:v>
                </c:pt>
              </c:numCache>
            </c:numRef>
          </c:cat>
          <c:val>
            <c:numRef>
              <c:f>Hoja2!$R$2:$R$13</c:f>
              <c:numCache>
                <c:formatCode>0.00000</c:formatCode>
                <c:ptCount val="12"/>
                <c:pt idx="0">
                  <c:v>-0.14567758889622476</c:v>
                </c:pt>
                <c:pt idx="1">
                  <c:v>-0.14567758889622476</c:v>
                </c:pt>
                <c:pt idx="2">
                  <c:v>-0.18935194176100581</c:v>
                </c:pt>
                <c:pt idx="3">
                  <c:v>-0.23306542269982425</c:v>
                </c:pt>
                <c:pt idx="4">
                  <c:v>-0.27157323161031771</c:v>
                </c:pt>
                <c:pt idx="5">
                  <c:v>-0.31345221464408163</c:v>
                </c:pt>
                <c:pt idx="6">
                  <c:v>-0.35195671944915452</c:v>
                </c:pt>
                <c:pt idx="7">
                  <c:v>-0.39796783666888175</c:v>
                </c:pt>
                <c:pt idx="8">
                  <c:v>-0.43418132936826476</c:v>
                </c:pt>
                <c:pt idx="9">
                  <c:v>-0.47289300233249537</c:v>
                </c:pt>
                <c:pt idx="10">
                  <c:v>-0.51145907634479604</c:v>
                </c:pt>
                <c:pt idx="11">
                  <c:v>-0.54825833064414597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1E-413D-86AA-CCFFD0BB23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1642320"/>
        <c:axId val="1151641840"/>
      </c:lineChart>
      <c:catAx>
        <c:axId val="1151642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dL [mm]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51641840"/>
        <c:crosses val="autoZero"/>
        <c:auto val="1"/>
        <c:lblAlgn val="ctr"/>
        <c:lblOffset val="100"/>
        <c:noMultiLvlLbl val="0"/>
      </c:catAx>
      <c:valAx>
        <c:axId val="115164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Theta</a:t>
                </a:r>
                <a:r>
                  <a:rPr lang="es-ES" baseline="0"/>
                  <a:t> [rad]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151642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T-EI</a:t>
            </a:r>
          </a:p>
        </c:rich>
      </c:tx>
      <c:layout>
        <c:manualLayout>
          <c:xMode val="edge"/>
          <c:yMode val="edge"/>
          <c:x val="0.4770345581802275"/>
          <c:y val="1.3888888888888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Hoja3!$E$1</c:f>
              <c:strCache>
                <c:ptCount val="1"/>
                <c:pt idx="0">
                  <c:v>EI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Hoja3!$A$2:$A$32</c:f>
              <c:numCache>
                <c:formatCode>0.00</c:formatCode>
                <c:ptCount val="31"/>
                <c:pt idx="0">
                  <c:v>0</c:v>
                </c:pt>
                <c:pt idx="1">
                  <c:v>0.49000000000000005</c:v>
                </c:pt>
                <c:pt idx="2">
                  <c:v>0.98000000000000009</c:v>
                </c:pt>
                <c:pt idx="3">
                  <c:v>1.47</c:v>
                </c:pt>
                <c:pt idx="4">
                  <c:v>1.9600000000000002</c:v>
                </c:pt>
                <c:pt idx="5">
                  <c:v>2.4500000000000002</c:v>
                </c:pt>
                <c:pt idx="6">
                  <c:v>2.94</c:v>
                </c:pt>
                <c:pt idx="7">
                  <c:v>3.43</c:v>
                </c:pt>
                <c:pt idx="8">
                  <c:v>3.9200000000000004</c:v>
                </c:pt>
                <c:pt idx="9">
                  <c:v>4.41</c:v>
                </c:pt>
                <c:pt idx="10">
                  <c:v>4.9000000000000004</c:v>
                </c:pt>
                <c:pt idx="11">
                  <c:v>5.3900000000000006</c:v>
                </c:pt>
                <c:pt idx="12">
                  <c:v>5.88</c:v>
                </c:pt>
                <c:pt idx="13">
                  <c:v>6.370000000000001</c:v>
                </c:pt>
                <c:pt idx="14">
                  <c:v>6.86</c:v>
                </c:pt>
                <c:pt idx="15">
                  <c:v>7.3500000000000005</c:v>
                </c:pt>
                <c:pt idx="16">
                  <c:v>7.8400000000000007</c:v>
                </c:pt>
                <c:pt idx="17">
                  <c:v>8.33</c:v>
                </c:pt>
                <c:pt idx="18">
                  <c:v>8.82</c:v>
                </c:pt>
                <c:pt idx="19">
                  <c:v>9.31</c:v>
                </c:pt>
                <c:pt idx="20">
                  <c:v>9.8000000000000007</c:v>
                </c:pt>
                <c:pt idx="21">
                  <c:v>10.290000000000001</c:v>
                </c:pt>
                <c:pt idx="22">
                  <c:v>10.780000000000001</c:v>
                </c:pt>
                <c:pt idx="23">
                  <c:v>11.27</c:v>
                </c:pt>
                <c:pt idx="24">
                  <c:v>11.76</c:v>
                </c:pt>
                <c:pt idx="25">
                  <c:v>12.740000000000002</c:v>
                </c:pt>
                <c:pt idx="26">
                  <c:v>14.700000000000001</c:v>
                </c:pt>
                <c:pt idx="27">
                  <c:v>19.600000000000001</c:v>
                </c:pt>
                <c:pt idx="28">
                  <c:v>24.5</c:v>
                </c:pt>
                <c:pt idx="29">
                  <c:v>29.400000000000002</c:v>
                </c:pt>
                <c:pt idx="30">
                  <c:v>34.300000000000004</c:v>
                </c:pt>
              </c:numCache>
            </c:numRef>
          </c:cat>
          <c:val>
            <c:numRef>
              <c:f>Hoja3!$E$2:$E$32</c:f>
              <c:numCache>
                <c:formatCode>0.00</c:formatCode>
                <c:ptCount val="31"/>
                <c:pt idx="0">
                  <c:v>1E-4</c:v>
                </c:pt>
                <c:pt idx="1">
                  <c:v>1.0287721851696388E-2</c:v>
                </c:pt>
                <c:pt idx="2">
                  <c:v>1.9721939846152597E-2</c:v>
                </c:pt>
                <c:pt idx="3">
                  <c:v>2.7952900278412057E-2</c:v>
                </c:pt>
                <c:pt idx="4">
                  <c:v>3.1636946326794889E-2</c:v>
                </c:pt>
                <c:pt idx="5">
                  <c:v>3.2347876919019546E-2</c:v>
                </c:pt>
                <c:pt idx="6">
                  <c:v>3.4322994028594268E-2</c:v>
                </c:pt>
                <c:pt idx="7">
                  <c:v>3.8512602307365265E-2</c:v>
                </c:pt>
                <c:pt idx="8">
                  <c:v>3.6379195263509599E-2</c:v>
                </c:pt>
                <c:pt idx="9">
                  <c:v>3.7104799240563015E-2</c:v>
                </c:pt>
                <c:pt idx="10">
                  <c:v>3.652052019745123E-2</c:v>
                </c:pt>
                <c:pt idx="11">
                  <c:v>3.6154926183895958E-2</c:v>
                </c:pt>
                <c:pt idx="12">
                  <c:v>3.909346629253823E-2</c:v>
                </c:pt>
                <c:pt idx="13">
                  <c:v>3.9102964601062357E-2</c:v>
                </c:pt>
                <c:pt idx="14">
                  <c:v>3.6185722906085002E-2</c:v>
                </c:pt>
                <c:pt idx="15">
                  <c:v>3.6108944709700629E-2</c:v>
                </c:pt>
                <c:pt idx="16">
                  <c:v>3.6214278761586276E-2</c:v>
                </c:pt>
                <c:pt idx="17">
                  <c:v>3.6997712478500602E-2</c:v>
                </c:pt>
                <c:pt idx="18">
                  <c:v>3.4560320816939223E-2</c:v>
                </c:pt>
                <c:pt idx="19">
                  <c:v>3.5681651169137803E-2</c:v>
                </c:pt>
                <c:pt idx="20">
                  <c:v>3.4206144322159349E-2</c:v>
                </c:pt>
                <c:pt idx="21">
                  <c:v>2.7432598075134308E-2</c:v>
                </c:pt>
                <c:pt idx="22">
                  <c:v>2.6184818387180283E-2</c:v>
                </c:pt>
                <c:pt idx="23">
                  <c:v>2.5070606800596681E-2</c:v>
                </c:pt>
                <c:pt idx="24">
                  <c:v>2.2192083156146798E-2</c:v>
                </c:pt>
                <c:pt idx="25">
                  <c:v>2.6890462909909235E-2</c:v>
                </c:pt>
                <c:pt idx="26">
                  <c:v>2.6163998704843937E-2</c:v>
                </c:pt>
                <c:pt idx="27">
                  <c:v>2.4327650168782373E-2</c:v>
                </c:pt>
                <c:pt idx="28">
                  <c:v>2.1084464195478977E-2</c:v>
                </c:pt>
                <c:pt idx="29">
                  <c:v>2.0345098190914158E-2</c:v>
                </c:pt>
                <c:pt idx="30">
                  <c:v>1.4919151978223905E-2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DF-42F0-89FC-7D5D9A00F0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8768671"/>
        <c:axId val="998772991"/>
      </c:lineChart>
      <c:catAx>
        <c:axId val="998768671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8772991"/>
        <c:crosses val="autoZero"/>
        <c:auto val="1"/>
        <c:lblAlgn val="ctr"/>
        <c:lblOffset val="100"/>
        <c:noMultiLvlLbl val="0"/>
      </c:catAx>
      <c:valAx>
        <c:axId val="998772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8768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Theta-EI</a:t>
            </a:r>
          </a:p>
        </c:rich>
      </c:tx>
      <c:layout>
        <c:manualLayout>
          <c:xMode val="edge"/>
          <c:yMode val="edge"/>
          <c:x val="0.4770345581802275"/>
          <c:y val="1.3888888888888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Hoja3!$E$1</c:f>
              <c:strCache>
                <c:ptCount val="1"/>
                <c:pt idx="0">
                  <c:v>EI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Hoja3!$B$2:$B$32</c:f>
              <c:numCache>
                <c:formatCode>0.00</c:formatCode>
                <c:ptCount val="31"/>
                <c:pt idx="0">
                  <c:v>-5.0152373912153575E-2</c:v>
                </c:pt>
                <c:pt idx="1">
                  <c:v>-5.656844801066066E-2</c:v>
                </c:pt>
                <c:pt idx="2">
                  <c:v>-5.8813735093484497E-2</c:v>
                </c:pt>
                <c:pt idx="3">
                  <c:v>-6.194395005138361E-2</c:v>
                </c:pt>
                <c:pt idx="4">
                  <c:v>-7.1856297418064125E-2</c:v>
                </c:pt>
                <c:pt idx="5">
                  <c:v>-8.5905436662241041E-2</c:v>
                </c:pt>
                <c:pt idx="6">
                  <c:v>-9.5631921945602147E-2</c:v>
                </c:pt>
                <c:pt idx="7">
                  <c:v>-9.8900783517116703E-2</c:v>
                </c:pt>
                <c:pt idx="8">
                  <c:v>-0.11623578190190158</c:v>
                </c:pt>
                <c:pt idx="9">
                  <c:v>-0.12606377227320098</c:v>
                </c:pt>
                <c:pt idx="10">
                  <c:v>-0.139096501471108</c:v>
                </c:pt>
                <c:pt idx="11">
                  <c:v>-0.15122320237373188</c:v>
                </c:pt>
                <c:pt idx="12">
                  <c:v>-0.15227791820355971</c:v>
                </c:pt>
                <c:pt idx="13">
                  <c:v>-0.16200424896779747</c:v>
                </c:pt>
                <c:pt idx="14">
                  <c:v>-0.1816470693068255</c:v>
                </c:pt>
                <c:pt idx="15">
                  <c:v>-0.19136992743884224</c:v>
                </c:pt>
                <c:pt idx="16">
                  <c:v>-0.20004964518176774</c:v>
                </c:pt>
                <c:pt idx="17">
                  <c:v>-0.20569342233363375</c:v>
                </c:pt>
                <c:pt idx="18">
                  <c:v>-0.22431795976324181</c:v>
                </c:pt>
                <c:pt idx="19">
                  <c:v>-0.22769770452391155</c:v>
                </c:pt>
                <c:pt idx="20">
                  <c:v>-0.24225170017681294</c:v>
                </c:pt>
                <c:pt idx="21">
                  <c:v>-0.28629180360163758</c:v>
                </c:pt>
                <c:pt idx="22">
                  <c:v>-0.30205136063587312</c:v>
                </c:pt>
                <c:pt idx="23">
                  <c:v>-0.31710620338753764</c:v>
                </c:pt>
                <c:pt idx="24">
                  <c:v>-0.34550030251770486</c:v>
                </c:pt>
                <c:pt idx="25">
                  <c:v>-0.32615131886584731</c:v>
                </c:pt>
                <c:pt idx="26">
                  <c:v>-0.35560843560695488</c:v>
                </c:pt>
                <c:pt idx="27">
                  <c:v>-0.41677843383462154</c:v>
                </c:pt>
                <c:pt idx="28">
                  <c:v>-0.47428433254902813</c:v>
                </c:pt>
                <c:pt idx="29">
                  <c:v>-0.50509955273650431</c:v>
                </c:pt>
                <c:pt idx="30">
                  <c:v>-0.56055617522006207</c:v>
                </c:pt>
              </c:numCache>
            </c:numRef>
          </c:cat>
          <c:val>
            <c:numRef>
              <c:f>Hoja3!$E$2:$E$32</c:f>
              <c:numCache>
                <c:formatCode>0.00</c:formatCode>
                <c:ptCount val="31"/>
                <c:pt idx="0">
                  <c:v>1E-4</c:v>
                </c:pt>
                <c:pt idx="1">
                  <c:v>1.0287721851696388E-2</c:v>
                </c:pt>
                <c:pt idx="2">
                  <c:v>1.9721939846152597E-2</c:v>
                </c:pt>
                <c:pt idx="3">
                  <c:v>2.7952900278412057E-2</c:v>
                </c:pt>
                <c:pt idx="4">
                  <c:v>3.1636946326794889E-2</c:v>
                </c:pt>
                <c:pt idx="5">
                  <c:v>3.2347876919019546E-2</c:v>
                </c:pt>
                <c:pt idx="6">
                  <c:v>3.4322994028594268E-2</c:v>
                </c:pt>
                <c:pt idx="7">
                  <c:v>3.8512602307365265E-2</c:v>
                </c:pt>
                <c:pt idx="8">
                  <c:v>3.6379195263509599E-2</c:v>
                </c:pt>
                <c:pt idx="9">
                  <c:v>3.7104799240563015E-2</c:v>
                </c:pt>
                <c:pt idx="10">
                  <c:v>3.652052019745123E-2</c:v>
                </c:pt>
                <c:pt idx="11">
                  <c:v>3.6154926183895958E-2</c:v>
                </c:pt>
                <c:pt idx="12">
                  <c:v>3.909346629253823E-2</c:v>
                </c:pt>
                <c:pt idx="13">
                  <c:v>3.9102964601062357E-2</c:v>
                </c:pt>
                <c:pt idx="14">
                  <c:v>3.6185722906085002E-2</c:v>
                </c:pt>
                <c:pt idx="15">
                  <c:v>3.6108944709700629E-2</c:v>
                </c:pt>
                <c:pt idx="16">
                  <c:v>3.6214278761586276E-2</c:v>
                </c:pt>
                <c:pt idx="17">
                  <c:v>3.6997712478500602E-2</c:v>
                </c:pt>
                <c:pt idx="18">
                  <c:v>3.4560320816939223E-2</c:v>
                </c:pt>
                <c:pt idx="19">
                  <c:v>3.5681651169137803E-2</c:v>
                </c:pt>
                <c:pt idx="20">
                  <c:v>3.4206144322159349E-2</c:v>
                </c:pt>
                <c:pt idx="21">
                  <c:v>2.7432598075134308E-2</c:v>
                </c:pt>
                <c:pt idx="22">
                  <c:v>2.6184818387180283E-2</c:v>
                </c:pt>
                <c:pt idx="23">
                  <c:v>2.5070606800596681E-2</c:v>
                </c:pt>
                <c:pt idx="24">
                  <c:v>2.2192083156146798E-2</c:v>
                </c:pt>
                <c:pt idx="25">
                  <c:v>2.6890462909909235E-2</c:v>
                </c:pt>
                <c:pt idx="26">
                  <c:v>2.6163998704843937E-2</c:v>
                </c:pt>
                <c:pt idx="27">
                  <c:v>2.4327650168782373E-2</c:v>
                </c:pt>
                <c:pt idx="28">
                  <c:v>2.1084464195478977E-2</c:v>
                </c:pt>
                <c:pt idx="29">
                  <c:v>2.0345098190914158E-2</c:v>
                </c:pt>
                <c:pt idx="30">
                  <c:v>1.4919151978223905E-2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84-4340-9FA9-FBEDB5A06A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8768671"/>
        <c:axId val="998772991"/>
      </c:lineChart>
      <c:catAx>
        <c:axId val="998768671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8772991"/>
        <c:crosses val="autoZero"/>
        <c:auto val="1"/>
        <c:lblAlgn val="ctr"/>
        <c:lblOffset val="100"/>
        <c:noMultiLvlLbl val="0"/>
      </c:catAx>
      <c:valAx>
        <c:axId val="998772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8768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T-Theta</a:t>
            </a:r>
          </a:p>
        </c:rich>
      </c:tx>
      <c:layout>
        <c:manualLayout>
          <c:xMode val="edge"/>
          <c:yMode val="edge"/>
          <c:x val="0.4770345581802275"/>
          <c:y val="1.3888888888888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theta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Hoja3!$A$2:$A$32</c:f>
              <c:numCache>
                <c:formatCode>0.00</c:formatCode>
                <c:ptCount val="31"/>
                <c:pt idx="0">
                  <c:v>0</c:v>
                </c:pt>
                <c:pt idx="1">
                  <c:v>0.49000000000000005</c:v>
                </c:pt>
                <c:pt idx="2">
                  <c:v>0.98000000000000009</c:v>
                </c:pt>
                <c:pt idx="3">
                  <c:v>1.47</c:v>
                </c:pt>
                <c:pt idx="4">
                  <c:v>1.9600000000000002</c:v>
                </c:pt>
                <c:pt idx="5">
                  <c:v>2.4500000000000002</c:v>
                </c:pt>
                <c:pt idx="6">
                  <c:v>2.94</c:v>
                </c:pt>
                <c:pt idx="7">
                  <c:v>3.43</c:v>
                </c:pt>
                <c:pt idx="8">
                  <c:v>3.9200000000000004</c:v>
                </c:pt>
                <c:pt idx="9">
                  <c:v>4.41</c:v>
                </c:pt>
                <c:pt idx="10">
                  <c:v>4.9000000000000004</c:v>
                </c:pt>
                <c:pt idx="11">
                  <c:v>5.3900000000000006</c:v>
                </c:pt>
                <c:pt idx="12">
                  <c:v>5.88</c:v>
                </c:pt>
                <c:pt idx="13">
                  <c:v>6.370000000000001</c:v>
                </c:pt>
                <c:pt idx="14">
                  <c:v>6.86</c:v>
                </c:pt>
                <c:pt idx="15">
                  <c:v>7.3500000000000005</c:v>
                </c:pt>
                <c:pt idx="16">
                  <c:v>7.8400000000000007</c:v>
                </c:pt>
                <c:pt idx="17">
                  <c:v>8.33</c:v>
                </c:pt>
                <c:pt idx="18">
                  <c:v>8.82</c:v>
                </c:pt>
                <c:pt idx="19">
                  <c:v>9.31</c:v>
                </c:pt>
                <c:pt idx="20">
                  <c:v>9.8000000000000007</c:v>
                </c:pt>
                <c:pt idx="21">
                  <c:v>10.290000000000001</c:v>
                </c:pt>
                <c:pt idx="22">
                  <c:v>10.780000000000001</c:v>
                </c:pt>
                <c:pt idx="23">
                  <c:v>11.27</c:v>
                </c:pt>
                <c:pt idx="24">
                  <c:v>11.76</c:v>
                </c:pt>
                <c:pt idx="25">
                  <c:v>12.740000000000002</c:v>
                </c:pt>
                <c:pt idx="26">
                  <c:v>14.700000000000001</c:v>
                </c:pt>
                <c:pt idx="27">
                  <c:v>19.600000000000001</c:v>
                </c:pt>
                <c:pt idx="28">
                  <c:v>24.5</c:v>
                </c:pt>
                <c:pt idx="29">
                  <c:v>29.400000000000002</c:v>
                </c:pt>
                <c:pt idx="30">
                  <c:v>34.300000000000004</c:v>
                </c:pt>
              </c:numCache>
            </c:numRef>
          </c:cat>
          <c:val>
            <c:numRef>
              <c:f>Hoja3!$B$2:$B$32</c:f>
              <c:numCache>
                <c:formatCode>0.00</c:formatCode>
                <c:ptCount val="31"/>
                <c:pt idx="0">
                  <c:v>-5.0152373912153575E-2</c:v>
                </c:pt>
                <c:pt idx="1">
                  <c:v>-5.656844801066066E-2</c:v>
                </c:pt>
                <c:pt idx="2">
                  <c:v>-5.8813735093484497E-2</c:v>
                </c:pt>
                <c:pt idx="3">
                  <c:v>-6.194395005138361E-2</c:v>
                </c:pt>
                <c:pt idx="4">
                  <c:v>-7.1856297418064125E-2</c:v>
                </c:pt>
                <c:pt idx="5">
                  <c:v>-8.5905436662241041E-2</c:v>
                </c:pt>
                <c:pt idx="6">
                  <c:v>-9.5631921945602147E-2</c:v>
                </c:pt>
                <c:pt idx="7">
                  <c:v>-9.8900783517116703E-2</c:v>
                </c:pt>
                <c:pt idx="8">
                  <c:v>-0.11623578190190158</c:v>
                </c:pt>
                <c:pt idx="9">
                  <c:v>-0.12606377227320098</c:v>
                </c:pt>
                <c:pt idx="10">
                  <c:v>-0.139096501471108</c:v>
                </c:pt>
                <c:pt idx="11">
                  <c:v>-0.15122320237373188</c:v>
                </c:pt>
                <c:pt idx="12">
                  <c:v>-0.15227791820355971</c:v>
                </c:pt>
                <c:pt idx="13">
                  <c:v>-0.16200424896779747</c:v>
                </c:pt>
                <c:pt idx="14">
                  <c:v>-0.1816470693068255</c:v>
                </c:pt>
                <c:pt idx="15">
                  <c:v>-0.19136992743884224</c:v>
                </c:pt>
                <c:pt idx="16">
                  <c:v>-0.20004964518176774</c:v>
                </c:pt>
                <c:pt idx="17">
                  <c:v>-0.20569342233363375</c:v>
                </c:pt>
                <c:pt idx="18">
                  <c:v>-0.22431795976324181</c:v>
                </c:pt>
                <c:pt idx="19">
                  <c:v>-0.22769770452391155</c:v>
                </c:pt>
                <c:pt idx="20">
                  <c:v>-0.24225170017681294</c:v>
                </c:pt>
                <c:pt idx="21">
                  <c:v>-0.28629180360163758</c:v>
                </c:pt>
                <c:pt idx="22">
                  <c:v>-0.30205136063587312</c:v>
                </c:pt>
                <c:pt idx="23">
                  <c:v>-0.31710620338753764</c:v>
                </c:pt>
                <c:pt idx="24">
                  <c:v>-0.34550030251770486</c:v>
                </c:pt>
                <c:pt idx="25">
                  <c:v>-0.32615131886584731</c:v>
                </c:pt>
                <c:pt idx="26">
                  <c:v>-0.35560843560695488</c:v>
                </c:pt>
                <c:pt idx="27">
                  <c:v>-0.41677843383462154</c:v>
                </c:pt>
                <c:pt idx="28">
                  <c:v>-0.47428433254902813</c:v>
                </c:pt>
                <c:pt idx="29">
                  <c:v>-0.50509955273650431</c:v>
                </c:pt>
                <c:pt idx="30">
                  <c:v>-0.56055617522006207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A4-41C2-98E3-DD37FC3F58D5}"/>
            </c:ext>
          </c:extLst>
        </c:ser>
        <c:ser>
          <c:idx val="1"/>
          <c:order val="1"/>
          <c:tx>
            <c:v>theta*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Hoja3!$F$2:$F$32</c:f>
              <c:numCache>
                <c:formatCode>0.00</c:formatCode>
                <c:ptCount val="31"/>
                <c:pt idx="0">
                  <c:v>0</c:v>
                </c:pt>
                <c:pt idx="1">
                  <c:v>-1.5935828945871526E-2</c:v>
                </c:pt>
                <c:pt idx="2">
                  <c:v>-3.1821226918503351E-2</c:v>
                </c:pt>
                <c:pt idx="3">
                  <c:v>-4.7624049533716767E-2</c:v>
                </c:pt>
                <c:pt idx="4">
                  <c:v>-6.3075353111961996E-2</c:v>
                </c:pt>
                <c:pt idx="5">
                  <c:v>-7.80956857184439E-2</c:v>
                </c:pt>
                <c:pt idx="6">
                  <c:v>-9.3064690130675295E-2</c:v>
                </c:pt>
                <c:pt idx="7">
                  <c:v>-0.1082608417151027</c:v>
                </c:pt>
                <c:pt idx="8">
                  <c:v>-0.1222090071543694</c:v>
                </c:pt>
                <c:pt idx="9">
                  <c:v>-0.13644478690304376</c:v>
                </c:pt>
                <c:pt idx="10">
                  <c:v>-0.15010095559520314</c:v>
                </c:pt>
                <c:pt idx="11">
                  <c:v>-0.16353491433261286</c:v>
                </c:pt>
                <c:pt idx="12">
                  <c:v>-0.17802670147085461</c:v>
                </c:pt>
                <c:pt idx="13">
                  <c:v>-0.19127330362996381</c:v>
                </c:pt>
                <c:pt idx="14">
                  <c:v>-0.20281248536809451</c:v>
                </c:pt>
                <c:pt idx="15">
                  <c:v>-0.21540842641151758</c:v>
                </c:pt>
                <c:pt idx="16">
                  <c:v>-0.22789843130770204</c:v>
                </c:pt>
                <c:pt idx="17">
                  <c:v>-0.24066484122461759</c:v>
                </c:pt>
                <c:pt idx="18">
                  <c:v>-0.25078978119595863</c:v>
                </c:pt>
                <c:pt idx="19">
                  <c:v>-0.26346362782434685</c:v>
                </c:pt>
                <c:pt idx="20">
                  <c:v>-0.27363524406151474</c:v>
                </c:pt>
                <c:pt idx="21">
                  <c:v>-0.27686666546205191</c:v>
                </c:pt>
                <c:pt idx="22">
                  <c:v>-0.28561911243891613</c:v>
                </c:pt>
                <c:pt idx="23">
                  <c:v>-0.29410777420652251</c:v>
                </c:pt>
                <c:pt idx="24">
                  <c:v>-0.2987595815201462</c:v>
                </c:pt>
                <c:pt idx="25">
                  <c:v>-0.32703373614918319</c:v>
                </c:pt>
                <c:pt idx="26">
                  <c:v>-0.36303597609125848</c:v>
                </c:pt>
                <c:pt idx="27">
                  <c:v>-0.43982432414714523</c:v>
                </c:pt>
                <c:pt idx="28">
                  <c:v>-0.49522099242598638</c:v>
                </c:pt>
                <c:pt idx="29">
                  <c:v>-0.54565384550511564</c:v>
                </c:pt>
                <c:pt idx="30">
                  <c:v>-0.56584098063181865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A4-41C2-98E3-DD37FC3F58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8768671"/>
        <c:axId val="998772991"/>
      </c:lineChart>
      <c:dateAx>
        <c:axId val="998768671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8772991"/>
        <c:crosses val="autoZero"/>
        <c:auto val="0"/>
        <c:lblOffset val="100"/>
        <c:baseTimeUnit val="days"/>
      </c:dateAx>
      <c:valAx>
        <c:axId val="998772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98768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3947</xdr:colOff>
      <xdr:row>16</xdr:row>
      <xdr:rowOff>98931</xdr:rowOff>
    </xdr:from>
    <xdr:to>
      <xdr:col>14</xdr:col>
      <xdr:colOff>3947</xdr:colOff>
      <xdr:row>32</xdr:row>
      <xdr:rowOff>56031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916D5FB-40CF-49A2-1B5C-87BA15CCAE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</xdr:colOff>
      <xdr:row>16</xdr:row>
      <xdr:rowOff>100852</xdr:rowOff>
    </xdr:from>
    <xdr:to>
      <xdr:col>20</xdr:col>
      <xdr:colOff>1</xdr:colOff>
      <xdr:row>32</xdr:row>
      <xdr:rowOff>57952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EFACE27-3B5E-4E00-BF3D-7A0F96B01C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657225</xdr:colOff>
      <xdr:row>0</xdr:row>
      <xdr:rowOff>166687</xdr:rowOff>
    </xdr:from>
    <xdr:to>
      <xdr:col>16</xdr:col>
      <xdr:colOff>657225</xdr:colOff>
      <xdr:row>15</xdr:row>
      <xdr:rowOff>52387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CBB1F39-B891-C04F-AE7E-6EE098FBEA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647700</xdr:colOff>
      <xdr:row>0</xdr:row>
      <xdr:rowOff>180975</xdr:rowOff>
    </xdr:from>
    <xdr:to>
      <xdr:col>22</xdr:col>
      <xdr:colOff>647700</xdr:colOff>
      <xdr:row>15</xdr:row>
      <xdr:rowOff>66675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5955CD7-2CD0-4DD7-BE53-69227C6968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180975</xdr:colOff>
      <xdr:row>12</xdr:row>
      <xdr:rowOff>76200</xdr:rowOff>
    </xdr:from>
    <xdr:to>
      <xdr:col>17</xdr:col>
      <xdr:colOff>161925</xdr:colOff>
      <xdr:row>34</xdr:row>
      <xdr:rowOff>95249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3BCA29E-E5EF-492D-846C-45273A4184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CF4365-4E1A-4187-AC3B-4ACDA9AE53F0}" name="Tabla1" displayName="Tabla1" ref="A1:F32" totalsRowShown="0">
  <autoFilter ref="A1:F32" xr:uid="{60CF4365-4E1A-4187-AC3B-4ACDA9AE53F0}"/>
  <tableColumns count="6">
    <tableColumn id="1" xr3:uid="{35153A44-31B4-46EF-8349-A33D0E013648}" name="T" dataDxfId="19"/>
    <tableColumn id="2" xr3:uid="{D4C526C8-0416-4109-816B-8F78DB5E4610}" name="eulx" dataDxfId="18"/>
    <tableColumn id="3" xr3:uid="{F26ED8EB-514B-4334-A4C2-249B8518E776}" name="euly" dataDxfId="17"/>
    <tableColumn id="4" xr3:uid="{0EE92529-C204-4470-BC27-D0D900600641}" name="eulz" dataDxfId="16"/>
    <tableColumn id="5" xr3:uid="{BBCB54A5-F7B4-4BE6-A8BD-8DA24DEFD716}" name="hx" dataDxfId="15"/>
    <tableColumn id="6" xr3:uid="{890D8CE5-E099-4CF8-BF7E-A1854DC962A2}" name="hy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A2B964-59DE-4E1E-869E-E79EFE6ABE84}" name="Tabla3" displayName="Tabla3" ref="H1:M13" totalsRowShown="0" headerRowDxfId="13" headerRowBorderDxfId="12" tableBorderDxfId="11">
  <autoFilter ref="H1:M13" xr:uid="{88A2B964-59DE-4E1E-869E-E79EFE6ABE84}"/>
  <tableColumns count="6">
    <tableColumn id="1" xr3:uid="{987351A5-082C-4F1D-8601-ADB59236FDB7}" name="dL [mm]"/>
    <tableColumn id="2" xr3:uid="{EAF07411-B2DE-4B66-A468-97DC8645ADA4}" name="eulx"/>
    <tableColumn id="3" xr3:uid="{2E31C71B-784E-4BAD-BEFF-66C49651C9E5}" name="euly"/>
    <tableColumn id="4" xr3:uid="{9E487B6F-D2C0-45F4-A807-3C1431BA0F40}" name="eulz"/>
    <tableColumn id="5" xr3:uid="{6498DA50-C051-457E-B77D-33AFFB3991B6}" name="hx"/>
    <tableColumn id="6" xr3:uid="{419E8A92-80AC-4890-B0D1-68DB8A48B3E2}" name="h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674CC2-DE17-45FC-9FF1-2C40116A142B}" name="Tabla13" displayName="Tabla13" ref="A1:H32" totalsRowShown="0">
  <autoFilter ref="A1:H32" xr:uid="{3F674CC2-DE17-45FC-9FF1-2C40116A142B}"/>
  <tableColumns count="8">
    <tableColumn id="1" xr3:uid="{6B02FDBF-9C26-46DD-BA06-D2D0A1F5C061}" name="T [kg]" dataDxfId="7"/>
    <tableColumn id="2" xr3:uid="{054A6713-9C9B-426E-8992-EF18DA85317A}" name="eulx [deg]" dataDxfId="6"/>
    <tableColumn id="3" xr3:uid="{E38FD49C-B195-4381-957A-2C7C4628C5FF}" name="euly [deg]" dataDxfId="5"/>
    <tableColumn id="4" xr3:uid="{18896DC8-A812-4722-9A3B-FF03891D6176}" name="eulz [deg]" dataDxfId="4"/>
    <tableColumn id="5" xr3:uid="{3DD3578B-92BF-46D9-AB8A-1614A2BFF19E}" name="hx" dataDxfId="3"/>
    <tableColumn id="6" xr3:uid="{C5FD9E25-12BD-4BF1-881F-BCEDC079B37B}" name="hy" dataDxfId="2"/>
    <tableColumn id="7" xr3:uid="{5E967A73-B74A-4818-8B3F-9C52EBCCC3B6}" name="phi [rad]" dataDxfId="1">
      <calculatedColumnFormula>Tabla13[[#This Row],[eulx '[deg']]]/180*PI()</calculatedColumnFormula>
    </tableColumn>
    <tableColumn id="8" xr3:uid="{0B381543-BAD0-454E-9EB5-EC7D837AC758}" name="theta [rad]" dataDxfId="0">
      <calculatedColumnFormula>(Tabla13[[#This Row],[euly '[deg']]]*COS(Tabla13[[#This Row],[phi '[rad']]])+Tabla13[[#This Row],[eulz '[deg']]]*SIN(Tabla13[[#This Row],[phi '[rad']]]))/180*PI()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7F0EC7A-3C97-4A32-A20E-DD800160CF37}" name="Tabla35" displayName="Tabla35" ref="J1:P13" totalsRowShown="0" headerRowDxfId="10" headerRowBorderDxfId="9" tableBorderDxfId="8">
  <autoFilter ref="J1:P13" xr:uid="{97F0EC7A-3C97-4A32-A20E-DD800160CF37}"/>
  <tableColumns count="7">
    <tableColumn id="1" xr3:uid="{DB7BB05B-85C1-43CA-8004-DD5E8A8EAE52}" name="dL [mm]"/>
    <tableColumn id="7" xr3:uid="{8E714CEB-FF18-4E14-A558-DB03A1FF1D8C}" name="L [mm]"/>
    <tableColumn id="2" xr3:uid="{5D3E2613-9168-4A8A-93F3-30DBECE91C46}" name="eulx [deg]"/>
    <tableColumn id="3" xr3:uid="{86AAA7F6-8DA3-46A9-BAED-4D863154BEF4}" name="euly [deg]"/>
    <tableColumn id="4" xr3:uid="{F9A6BA5E-A2ED-4BB2-84FC-31C26B38ED92}" name="eulz [deg]"/>
    <tableColumn id="5" xr3:uid="{97A2C408-E04B-4D10-9EB5-FB699839A660}" name="hx"/>
    <tableColumn id="6" xr3:uid="{F7050087-64FA-4D72-AAA9-62272C478065}" name="h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D5C28-B639-4CE7-B9C5-2C4F46157205}">
  <dimension ref="A1:M32"/>
  <sheetViews>
    <sheetView workbookViewId="0">
      <selection activeCell="I19" sqref="I19"/>
    </sheetView>
  </sheetViews>
  <sheetFormatPr baseColWidth="10" defaultRowHeight="15"/>
  <sheetData>
    <row r="1" spans="1:13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H1" s="14" t="s">
        <v>140</v>
      </c>
      <c r="I1" s="15" t="s">
        <v>118</v>
      </c>
      <c r="J1" s="15" t="s">
        <v>119</v>
      </c>
      <c r="K1" s="15" t="s">
        <v>120</v>
      </c>
      <c r="L1" s="15" t="s">
        <v>121</v>
      </c>
      <c r="M1" s="16" t="s">
        <v>122</v>
      </c>
    </row>
    <row r="2" spans="1:13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  <c r="F2" s="1" t="s">
        <v>5</v>
      </c>
      <c r="H2">
        <v>0</v>
      </c>
      <c r="I2">
        <v>0.31</v>
      </c>
      <c r="J2">
        <v>-8.3800000000000008</v>
      </c>
      <c r="K2">
        <v>6.13</v>
      </c>
      <c r="L2">
        <v>0.02</v>
      </c>
      <c r="M2">
        <v>0.21</v>
      </c>
    </row>
    <row r="3" spans="1:13">
      <c r="A3" s="1" t="s">
        <v>6</v>
      </c>
      <c r="B3" s="1" t="s">
        <v>1</v>
      </c>
      <c r="C3" s="1" t="s">
        <v>7</v>
      </c>
      <c r="D3" s="1" t="s">
        <v>8</v>
      </c>
      <c r="E3" s="1" t="s">
        <v>4</v>
      </c>
      <c r="F3" s="1" t="s">
        <v>5</v>
      </c>
      <c r="H3">
        <v>-2</v>
      </c>
      <c r="I3">
        <v>0.31</v>
      </c>
      <c r="J3">
        <v>-8.3800000000000008</v>
      </c>
      <c r="K3">
        <v>6.13</v>
      </c>
      <c r="L3">
        <v>0.02</v>
      </c>
      <c r="M3">
        <v>0.21</v>
      </c>
    </row>
    <row r="4" spans="1:13">
      <c r="A4" s="1" t="s">
        <v>9</v>
      </c>
      <c r="B4" s="1" t="s">
        <v>1</v>
      </c>
      <c r="C4" s="1" t="s">
        <v>10</v>
      </c>
      <c r="D4" s="1" t="s">
        <v>11</v>
      </c>
      <c r="E4" s="1" t="s">
        <v>4</v>
      </c>
      <c r="F4" s="1" t="s">
        <v>5</v>
      </c>
      <c r="H4" s="1">
        <v>-4</v>
      </c>
      <c r="I4">
        <v>0.19</v>
      </c>
      <c r="J4">
        <v>-10.88</v>
      </c>
      <c r="K4">
        <v>9.31</v>
      </c>
      <c r="L4">
        <v>0.05</v>
      </c>
      <c r="M4">
        <v>0.21</v>
      </c>
    </row>
    <row r="5" spans="1:13">
      <c r="A5" s="1" t="s">
        <v>12</v>
      </c>
      <c r="B5" s="1" t="s">
        <v>1</v>
      </c>
      <c r="C5" s="1" t="s">
        <v>13</v>
      </c>
      <c r="D5" s="1" t="s">
        <v>14</v>
      </c>
      <c r="E5" s="1" t="s">
        <v>4</v>
      </c>
      <c r="F5" s="1" t="s">
        <v>5</v>
      </c>
      <c r="H5">
        <v>-6</v>
      </c>
      <c r="I5">
        <v>0.12</v>
      </c>
      <c r="J5">
        <v>-13.38</v>
      </c>
      <c r="K5">
        <v>12.56</v>
      </c>
      <c r="L5">
        <v>0.08</v>
      </c>
      <c r="M5">
        <v>0.2</v>
      </c>
    </row>
    <row r="6" spans="1:13">
      <c r="A6" s="1" t="s">
        <v>15</v>
      </c>
      <c r="B6" s="1" t="s">
        <v>1</v>
      </c>
      <c r="C6" s="1" t="s">
        <v>16</v>
      </c>
      <c r="D6" s="1" t="s">
        <v>17</v>
      </c>
      <c r="E6" s="1" t="s">
        <v>18</v>
      </c>
      <c r="F6" s="1" t="s">
        <v>5</v>
      </c>
      <c r="H6">
        <v>-8</v>
      </c>
      <c r="I6">
        <v>0</v>
      </c>
      <c r="J6">
        <v>-15.56</v>
      </c>
      <c r="K6">
        <v>15.56</v>
      </c>
      <c r="L6">
        <v>0.11</v>
      </c>
      <c r="M6">
        <v>0.2</v>
      </c>
    </row>
    <row r="7" spans="1:13">
      <c r="A7" s="1" t="s">
        <v>19</v>
      </c>
      <c r="B7" s="1" t="s">
        <v>1</v>
      </c>
      <c r="C7" s="1" t="s">
        <v>20</v>
      </c>
      <c r="D7" s="1" t="s">
        <v>21</v>
      </c>
      <c r="E7" s="1" t="s">
        <v>18</v>
      </c>
      <c r="F7" s="1" t="s">
        <v>5</v>
      </c>
      <c r="H7">
        <v>-10</v>
      </c>
      <c r="I7">
        <v>359.94</v>
      </c>
      <c r="J7">
        <v>-17.940000000000001</v>
      </c>
      <c r="K7">
        <v>18.62</v>
      </c>
      <c r="L7">
        <v>0.15</v>
      </c>
      <c r="M7">
        <v>0.19</v>
      </c>
    </row>
    <row r="8" spans="1:13">
      <c r="A8" s="1" t="s">
        <v>22</v>
      </c>
      <c r="B8" s="1" t="s">
        <v>1</v>
      </c>
      <c r="C8" s="1" t="s">
        <v>23</v>
      </c>
      <c r="D8" s="1" t="s">
        <v>24</v>
      </c>
      <c r="E8" s="1" t="s">
        <v>18</v>
      </c>
      <c r="F8" s="1" t="s">
        <v>15</v>
      </c>
      <c r="H8">
        <v>-12</v>
      </c>
      <c r="I8">
        <v>359.88</v>
      </c>
      <c r="J8">
        <v>-20.12</v>
      </c>
      <c r="K8">
        <v>21.81</v>
      </c>
      <c r="L8">
        <v>0.21</v>
      </c>
      <c r="M8">
        <v>0.19</v>
      </c>
    </row>
    <row r="9" spans="1:13">
      <c r="A9" s="1" t="s">
        <v>25</v>
      </c>
      <c r="B9" s="1" t="s">
        <v>1</v>
      </c>
      <c r="C9" s="1" t="s">
        <v>26</v>
      </c>
      <c r="D9" s="1" t="s">
        <v>27</v>
      </c>
      <c r="E9" s="1" t="s">
        <v>18</v>
      </c>
      <c r="F9" s="1" t="s">
        <v>15</v>
      </c>
      <c r="H9">
        <v>-14</v>
      </c>
      <c r="I9">
        <v>359.75</v>
      </c>
      <c r="J9">
        <v>-22.69</v>
      </c>
      <c r="K9">
        <v>25.69</v>
      </c>
      <c r="L9">
        <v>0.38</v>
      </c>
      <c r="M9">
        <v>0.19</v>
      </c>
    </row>
    <row r="10" spans="1:13">
      <c r="A10" s="1" t="s">
        <v>28</v>
      </c>
      <c r="B10" s="1" t="s">
        <v>1</v>
      </c>
      <c r="C10" s="1" t="s">
        <v>29</v>
      </c>
      <c r="D10" s="1" t="s">
        <v>30</v>
      </c>
      <c r="E10" s="1" t="s">
        <v>18</v>
      </c>
      <c r="F10" s="1" t="s">
        <v>15</v>
      </c>
      <c r="H10">
        <v>-16</v>
      </c>
      <c r="I10">
        <v>359.63</v>
      </c>
      <c r="J10">
        <v>-24.69</v>
      </c>
      <c r="K10">
        <v>29</v>
      </c>
      <c r="L10">
        <v>0.56000000000000005</v>
      </c>
      <c r="M10">
        <v>0.19</v>
      </c>
    </row>
    <row r="11" spans="1:13">
      <c r="A11" s="1" t="s">
        <v>31</v>
      </c>
      <c r="B11" s="1" t="s">
        <v>19</v>
      </c>
      <c r="C11" s="1" t="s">
        <v>32</v>
      </c>
      <c r="D11" s="1" t="s">
        <v>33</v>
      </c>
      <c r="E11" s="1" t="s">
        <v>34</v>
      </c>
      <c r="F11" s="1" t="s">
        <v>15</v>
      </c>
      <c r="H11">
        <v>-18</v>
      </c>
      <c r="I11">
        <v>359.5</v>
      </c>
      <c r="J11">
        <v>-26.81</v>
      </c>
      <c r="K11">
        <v>32.75</v>
      </c>
      <c r="L11">
        <v>0.68</v>
      </c>
      <c r="M11">
        <v>0.19</v>
      </c>
    </row>
    <row r="12" spans="1:13">
      <c r="A12" s="1" t="s">
        <v>35</v>
      </c>
      <c r="B12" s="1" t="s">
        <v>19</v>
      </c>
      <c r="C12" s="1" t="s">
        <v>36</v>
      </c>
      <c r="D12" s="1" t="s">
        <v>37</v>
      </c>
      <c r="E12" s="1" t="s">
        <v>34</v>
      </c>
      <c r="F12" s="1" t="s">
        <v>15</v>
      </c>
      <c r="H12">
        <v>-20</v>
      </c>
      <c r="I12">
        <v>359.31</v>
      </c>
      <c r="J12">
        <v>-28.87</v>
      </c>
      <c r="K12">
        <v>36.25</v>
      </c>
      <c r="L12">
        <v>0.76</v>
      </c>
      <c r="M12">
        <v>0.19</v>
      </c>
    </row>
    <row r="13" spans="1:13">
      <c r="A13" s="1" t="s">
        <v>38</v>
      </c>
      <c r="B13" s="1" t="s">
        <v>39</v>
      </c>
      <c r="C13" s="1" t="s">
        <v>40</v>
      </c>
      <c r="D13" s="1" t="s">
        <v>41</v>
      </c>
      <c r="E13" s="1" t="s">
        <v>0</v>
      </c>
      <c r="F13" s="1" t="s">
        <v>15</v>
      </c>
      <c r="H13">
        <v>-22</v>
      </c>
      <c r="I13">
        <v>359.13</v>
      </c>
      <c r="J13">
        <v>-30.81</v>
      </c>
      <c r="K13">
        <v>39.94</v>
      </c>
      <c r="L13">
        <v>0.86</v>
      </c>
      <c r="M13">
        <v>0.19</v>
      </c>
    </row>
    <row r="14" spans="1:13">
      <c r="A14" s="1" t="s">
        <v>42</v>
      </c>
      <c r="B14" s="1" t="s">
        <v>39</v>
      </c>
      <c r="C14" s="1" t="s">
        <v>43</v>
      </c>
      <c r="D14" s="1" t="s">
        <v>44</v>
      </c>
      <c r="E14" s="1" t="s">
        <v>0</v>
      </c>
      <c r="F14" s="1" t="s">
        <v>15</v>
      </c>
    </row>
    <row r="15" spans="1:13">
      <c r="A15" s="1" t="s">
        <v>45</v>
      </c>
      <c r="B15" s="1" t="s">
        <v>39</v>
      </c>
      <c r="C15" s="1" t="s">
        <v>46</v>
      </c>
      <c r="D15" s="1" t="s">
        <v>47</v>
      </c>
      <c r="E15" s="1" t="s">
        <v>48</v>
      </c>
      <c r="F15" s="1" t="s">
        <v>15</v>
      </c>
    </row>
    <row r="16" spans="1:13">
      <c r="A16" s="1" t="s">
        <v>49</v>
      </c>
      <c r="B16" s="1" t="s">
        <v>39</v>
      </c>
      <c r="C16" s="1" t="s">
        <v>50</v>
      </c>
      <c r="D16" s="1" t="s">
        <v>51</v>
      </c>
      <c r="E16" s="1" t="s">
        <v>48</v>
      </c>
      <c r="F16" s="1" t="s">
        <v>39</v>
      </c>
    </row>
    <row r="17" spans="1:6">
      <c r="A17" s="1" t="s">
        <v>52</v>
      </c>
      <c r="B17" s="1" t="s">
        <v>39</v>
      </c>
      <c r="C17" s="1" t="s">
        <v>53</v>
      </c>
      <c r="D17" s="1" t="s">
        <v>54</v>
      </c>
      <c r="E17" s="1" t="s">
        <v>55</v>
      </c>
      <c r="F17" s="1" t="s">
        <v>39</v>
      </c>
    </row>
    <row r="18" spans="1:6">
      <c r="A18" s="1" t="s">
        <v>56</v>
      </c>
      <c r="B18" s="1" t="s">
        <v>39</v>
      </c>
      <c r="C18" s="1" t="s">
        <v>57</v>
      </c>
      <c r="D18" s="1" t="s">
        <v>58</v>
      </c>
      <c r="E18" s="1" t="s">
        <v>55</v>
      </c>
      <c r="F18" s="1" t="s">
        <v>39</v>
      </c>
    </row>
    <row r="19" spans="1:6">
      <c r="A19" s="1" t="s">
        <v>59</v>
      </c>
      <c r="B19" s="1" t="s">
        <v>60</v>
      </c>
      <c r="C19" s="1" t="s">
        <v>61</v>
      </c>
      <c r="D19" s="1" t="s">
        <v>62</v>
      </c>
      <c r="E19" s="1" t="s">
        <v>55</v>
      </c>
      <c r="F19" s="1" t="s">
        <v>39</v>
      </c>
    </row>
    <row r="20" spans="1:6">
      <c r="A20" s="1" t="s">
        <v>63</v>
      </c>
      <c r="B20" s="1" t="s">
        <v>60</v>
      </c>
      <c r="C20" s="1" t="s">
        <v>64</v>
      </c>
      <c r="D20" s="1" t="s">
        <v>65</v>
      </c>
      <c r="E20" s="1" t="s">
        <v>66</v>
      </c>
      <c r="F20" s="1" t="s">
        <v>39</v>
      </c>
    </row>
    <row r="21" spans="1:6">
      <c r="A21" s="1" t="s">
        <v>67</v>
      </c>
      <c r="B21" s="1" t="s">
        <v>68</v>
      </c>
      <c r="C21" s="1" t="s">
        <v>69</v>
      </c>
      <c r="D21" s="1" t="s">
        <v>70</v>
      </c>
      <c r="E21" s="1" t="s">
        <v>66</v>
      </c>
      <c r="F21" s="1" t="s">
        <v>39</v>
      </c>
    </row>
    <row r="22" spans="1:6">
      <c r="A22" s="1" t="s">
        <v>71</v>
      </c>
      <c r="B22" s="1" t="s">
        <v>0</v>
      </c>
      <c r="C22" s="1" t="s">
        <v>72</v>
      </c>
      <c r="D22" s="1" t="s">
        <v>73</v>
      </c>
      <c r="E22" s="1" t="s">
        <v>66</v>
      </c>
      <c r="F22" s="1" t="s">
        <v>39</v>
      </c>
    </row>
    <row r="23" spans="1:6">
      <c r="A23" s="1" t="s">
        <v>74</v>
      </c>
      <c r="B23" s="1" t="s">
        <v>75</v>
      </c>
      <c r="C23" s="1" t="s">
        <v>76</v>
      </c>
      <c r="D23" s="1" t="s">
        <v>77</v>
      </c>
      <c r="E23" s="1" t="s">
        <v>6</v>
      </c>
      <c r="F23" s="1" t="s">
        <v>78</v>
      </c>
    </row>
    <row r="24" spans="1:6">
      <c r="A24" s="1" t="s">
        <v>79</v>
      </c>
      <c r="B24" s="1" t="s">
        <v>80</v>
      </c>
      <c r="C24" s="1" t="s">
        <v>81</v>
      </c>
      <c r="D24" s="1" t="s">
        <v>82</v>
      </c>
      <c r="E24" s="1" t="s">
        <v>68</v>
      </c>
      <c r="F24" s="1" t="s">
        <v>78</v>
      </c>
    </row>
    <row r="25" spans="1:6">
      <c r="A25" s="1" t="s">
        <v>83</v>
      </c>
      <c r="B25" s="1" t="s">
        <v>68</v>
      </c>
      <c r="C25" s="1" t="s">
        <v>84</v>
      </c>
      <c r="D25" s="1" t="s">
        <v>85</v>
      </c>
      <c r="E25" s="1" t="s">
        <v>86</v>
      </c>
      <c r="F25" s="1" t="s">
        <v>78</v>
      </c>
    </row>
    <row r="26" spans="1:6">
      <c r="A26" s="1" t="s">
        <v>87</v>
      </c>
      <c r="B26" s="1" t="s">
        <v>39</v>
      </c>
      <c r="C26" s="1" t="s">
        <v>88</v>
      </c>
      <c r="D26" s="1" t="s">
        <v>89</v>
      </c>
      <c r="E26" s="1" t="s">
        <v>90</v>
      </c>
      <c r="F26" s="1" t="s">
        <v>78</v>
      </c>
    </row>
    <row r="27" spans="1:6">
      <c r="A27" s="1" t="s">
        <v>91</v>
      </c>
      <c r="B27" s="1" t="s">
        <v>92</v>
      </c>
      <c r="C27" s="1" t="s">
        <v>93</v>
      </c>
      <c r="D27" s="1" t="s">
        <v>94</v>
      </c>
      <c r="E27" s="1" t="s">
        <v>95</v>
      </c>
      <c r="F27" s="1" t="s">
        <v>78</v>
      </c>
    </row>
    <row r="28" spans="1:6">
      <c r="A28" s="1" t="s">
        <v>96</v>
      </c>
      <c r="B28" s="1" t="s">
        <v>52</v>
      </c>
      <c r="C28" s="1" t="s">
        <v>97</v>
      </c>
      <c r="D28" s="1" t="s">
        <v>98</v>
      </c>
      <c r="E28" s="1" t="s">
        <v>99</v>
      </c>
      <c r="F28" s="1" t="s">
        <v>78</v>
      </c>
    </row>
    <row r="29" spans="1:6">
      <c r="A29" s="1" t="s">
        <v>14</v>
      </c>
      <c r="B29" s="1" t="s">
        <v>100</v>
      </c>
      <c r="C29" s="1" t="s">
        <v>101</v>
      </c>
      <c r="D29" s="1" t="s">
        <v>102</v>
      </c>
      <c r="E29" s="1" t="s">
        <v>103</v>
      </c>
      <c r="F29" s="1" t="s">
        <v>103</v>
      </c>
    </row>
    <row r="30" spans="1:6">
      <c r="A30" s="1" t="s">
        <v>104</v>
      </c>
      <c r="B30" s="1" t="s">
        <v>105</v>
      </c>
      <c r="C30" s="1" t="s">
        <v>106</v>
      </c>
      <c r="D30" s="1" t="s">
        <v>107</v>
      </c>
      <c r="E30" s="1" t="s">
        <v>108</v>
      </c>
      <c r="F30" s="1" t="s">
        <v>103</v>
      </c>
    </row>
    <row r="31" spans="1:6">
      <c r="A31" s="1" t="s">
        <v>109</v>
      </c>
      <c r="B31" s="1" t="s">
        <v>3</v>
      </c>
      <c r="C31" s="1" t="s">
        <v>110</v>
      </c>
      <c r="D31" s="1" t="s">
        <v>111</v>
      </c>
      <c r="E31" s="1" t="s">
        <v>112</v>
      </c>
      <c r="F31" s="1" t="s">
        <v>78</v>
      </c>
    </row>
    <row r="32" spans="1:6">
      <c r="A32" s="1" t="s">
        <v>113</v>
      </c>
      <c r="B32" s="1" t="s">
        <v>11</v>
      </c>
      <c r="C32" s="1" t="s">
        <v>114</v>
      </c>
      <c r="D32" s="1" t="s">
        <v>115</v>
      </c>
      <c r="E32" s="1" t="s">
        <v>116</v>
      </c>
      <c r="F32" s="1" t="s">
        <v>78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CC478-8FA1-4558-BBFE-CB08C3F57E8C}">
  <dimension ref="A1:R32"/>
  <sheetViews>
    <sheetView tabSelected="1" topLeftCell="A7" zoomScale="85" zoomScaleNormal="85" workbookViewId="0">
      <selection activeCell="Q15" sqref="Q15"/>
    </sheetView>
  </sheetViews>
  <sheetFormatPr baseColWidth="10" defaultRowHeight="15"/>
  <cols>
    <col min="8" max="8" width="10.42578125" customWidth="1"/>
  </cols>
  <sheetData>
    <row r="1" spans="1:18">
      <c r="A1" t="s">
        <v>128</v>
      </c>
      <c r="B1" t="s">
        <v>125</v>
      </c>
      <c r="C1" t="s">
        <v>126</v>
      </c>
      <c r="D1" t="s">
        <v>127</v>
      </c>
      <c r="E1" t="s">
        <v>121</v>
      </c>
      <c r="F1" s="7" t="s">
        <v>122</v>
      </c>
      <c r="G1" t="s">
        <v>123</v>
      </c>
      <c r="H1" t="s">
        <v>124</v>
      </c>
      <c r="J1" s="14" t="s">
        <v>140</v>
      </c>
      <c r="K1" s="15" t="s">
        <v>141</v>
      </c>
      <c r="L1" s="15" t="s">
        <v>125</v>
      </c>
      <c r="M1" s="15" t="s">
        <v>126</v>
      </c>
      <c r="N1" s="15" t="s">
        <v>127</v>
      </c>
      <c r="O1" s="15" t="s">
        <v>121</v>
      </c>
      <c r="P1" s="16" t="s">
        <v>122</v>
      </c>
      <c r="Q1" s="4" t="s">
        <v>123</v>
      </c>
      <c r="R1" s="5" t="s">
        <v>124</v>
      </c>
    </row>
    <row r="2" spans="1:18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  <c r="F2" s="8" t="s">
        <v>5</v>
      </c>
      <c r="G2" s="10">
        <f>Tabla13[[#This Row],[eulx '[deg']]]/180*PI()</f>
        <v>5.4105206811824215E-3</v>
      </c>
      <c r="H2" s="9">
        <f>(Tabla13[[#This Row],[euly '[deg']]]*COS(Tabla13[[#This Row],[phi '[rad']]])+Tabla13[[#This Row],[eulz '[deg']]]*SIN(Tabla13[[#This Row],[phi '[rad']]]))/180*PI()</f>
        <v>-5.0152373912153575E-2</v>
      </c>
      <c r="J2">
        <v>0</v>
      </c>
      <c r="K2">
        <v>44</v>
      </c>
      <c r="L2">
        <v>0.31</v>
      </c>
      <c r="M2">
        <v>-8.3800000000000008</v>
      </c>
      <c r="N2">
        <v>6.13</v>
      </c>
      <c r="O2">
        <v>0.02</v>
      </c>
      <c r="P2">
        <v>0.21</v>
      </c>
      <c r="Q2" s="18">
        <f>Tabla35[[#This Row],[eulx '[deg']]]/180*PI()</f>
        <v>5.4105206811824215E-3</v>
      </c>
      <c r="R2" s="20">
        <f>(Tabla35[[#This Row],[euly '[deg']]]*COS(Q2)+Tabla35[[#This Row],[eulz '[deg']]]*SIN(Q2))/180*PI()</f>
        <v>-0.14567758889622476</v>
      </c>
    </row>
    <row r="3" spans="1:18">
      <c r="A3" s="1" t="s">
        <v>6</v>
      </c>
      <c r="B3" s="1" t="s">
        <v>1</v>
      </c>
      <c r="C3" s="1" t="s">
        <v>7</v>
      </c>
      <c r="D3" s="1" t="s">
        <v>8</v>
      </c>
      <c r="E3" s="1" t="s">
        <v>4</v>
      </c>
      <c r="F3" s="8" t="s">
        <v>5</v>
      </c>
      <c r="G3" s="10">
        <f>Tabla13[[#This Row],[eulx '[deg']]]/180*PI()</f>
        <v>5.4105206811824215E-3</v>
      </c>
      <c r="H3" s="9">
        <f>(Tabla13[[#This Row],[euly '[deg']]]*COS(Tabla13[[#This Row],[phi '[rad']]])+Tabla13[[#This Row],[eulz '[deg']]]*SIN(Tabla13[[#This Row],[phi '[rad']]]))/180*PI()</f>
        <v>-5.656844801066066E-2</v>
      </c>
      <c r="J3">
        <v>-2</v>
      </c>
      <c r="K3" s="1">
        <f>K$2+J3</f>
        <v>42</v>
      </c>
      <c r="L3">
        <v>0.31</v>
      </c>
      <c r="M3">
        <v>-8.3800000000000008</v>
      </c>
      <c r="N3">
        <v>6.13</v>
      </c>
      <c r="O3">
        <v>0.02</v>
      </c>
      <c r="P3">
        <v>0.21</v>
      </c>
      <c r="Q3" s="19">
        <f>Tabla35[[#This Row],[eulx '[deg']]]/180*PI()</f>
        <v>5.4105206811824215E-3</v>
      </c>
      <c r="R3" s="17">
        <f>(Tabla35[[#This Row],[euly '[deg']]]*COS(Q3)+Tabla35[[#This Row],[eulz '[deg']]]*SIN(Q3))/180*PI()</f>
        <v>-0.14567758889622476</v>
      </c>
    </row>
    <row r="4" spans="1:18">
      <c r="A4" s="1" t="s">
        <v>9</v>
      </c>
      <c r="B4" s="1" t="s">
        <v>1</v>
      </c>
      <c r="C4" s="1" t="s">
        <v>10</v>
      </c>
      <c r="D4" s="1" t="s">
        <v>11</v>
      </c>
      <c r="E4" s="1" t="s">
        <v>4</v>
      </c>
      <c r="F4" s="8" t="s">
        <v>5</v>
      </c>
      <c r="G4" s="10">
        <f>Tabla13[[#This Row],[eulx '[deg']]]/180*PI()</f>
        <v>5.4105206811824215E-3</v>
      </c>
      <c r="H4" s="9">
        <f>(Tabla13[[#This Row],[euly '[deg']]]*COS(Tabla13[[#This Row],[phi '[rad']]])+Tabla13[[#This Row],[eulz '[deg']]]*SIN(Tabla13[[#This Row],[phi '[rad']]]))/180*PI()</f>
        <v>-5.8813735093484497E-2</v>
      </c>
      <c r="J4" s="1">
        <v>-4</v>
      </c>
      <c r="K4" s="1">
        <f>K$2+J4</f>
        <v>40</v>
      </c>
      <c r="L4">
        <v>0.19</v>
      </c>
      <c r="M4">
        <v>-10.88</v>
      </c>
      <c r="N4">
        <v>9.31</v>
      </c>
      <c r="O4">
        <v>0.05</v>
      </c>
      <c r="P4">
        <v>0.21</v>
      </c>
      <c r="Q4" s="18">
        <f>Tabla35[[#This Row],[eulx '[deg']]]/180*PI()</f>
        <v>3.3161255787892262E-3</v>
      </c>
      <c r="R4" s="20">
        <f>(Tabla35[[#This Row],[euly '[deg']]]*COS(Q4)+Tabla35[[#This Row],[eulz '[deg']]]*SIN(Q4))/180*PI()</f>
        <v>-0.18935194176100581</v>
      </c>
    </row>
    <row r="5" spans="1:18">
      <c r="A5" s="1" t="s">
        <v>12</v>
      </c>
      <c r="B5" s="1" t="s">
        <v>1</v>
      </c>
      <c r="C5" s="1" t="s">
        <v>13</v>
      </c>
      <c r="D5" s="1" t="s">
        <v>14</v>
      </c>
      <c r="E5" s="1" t="s">
        <v>4</v>
      </c>
      <c r="F5" s="8" t="s">
        <v>5</v>
      </c>
      <c r="G5" s="10">
        <f>Tabla13[[#This Row],[eulx '[deg']]]/180*PI()</f>
        <v>5.4105206811824215E-3</v>
      </c>
      <c r="H5" s="9">
        <f>(Tabla13[[#This Row],[euly '[deg']]]*COS(Tabla13[[#This Row],[phi '[rad']]])+Tabla13[[#This Row],[eulz '[deg']]]*SIN(Tabla13[[#This Row],[phi '[rad']]]))/180*PI()</f>
        <v>-6.194395005138361E-2</v>
      </c>
      <c r="J5">
        <v>-6</v>
      </c>
      <c r="K5" s="1">
        <f>K$2+J5</f>
        <v>38</v>
      </c>
      <c r="L5">
        <v>0.12</v>
      </c>
      <c r="M5">
        <v>-13.38</v>
      </c>
      <c r="N5">
        <v>12.56</v>
      </c>
      <c r="O5">
        <v>0.08</v>
      </c>
      <c r="P5">
        <v>0.2</v>
      </c>
      <c r="Q5" s="19">
        <f>Tabla35[[#This Row],[eulx '[deg']]]/180*PI()</f>
        <v>2.0943951023931952E-3</v>
      </c>
      <c r="R5" s="17">
        <f>(Tabla35[[#This Row],[euly '[deg']]]*COS(Q5)+Tabla35[[#This Row],[eulz '[deg']]]*SIN(Q5))/180*PI()</f>
        <v>-0.23306542269982425</v>
      </c>
    </row>
    <row r="6" spans="1:18">
      <c r="A6" s="1" t="s">
        <v>15</v>
      </c>
      <c r="B6" s="1" t="s">
        <v>1</v>
      </c>
      <c r="C6" s="1" t="s">
        <v>16</v>
      </c>
      <c r="D6" s="1" t="s">
        <v>17</v>
      </c>
      <c r="E6" s="1" t="s">
        <v>18</v>
      </c>
      <c r="F6" s="8" t="s">
        <v>5</v>
      </c>
      <c r="G6" s="10">
        <f>Tabla13[[#This Row],[eulx '[deg']]]/180*PI()</f>
        <v>5.4105206811824215E-3</v>
      </c>
      <c r="H6" s="9">
        <f>(Tabla13[[#This Row],[euly '[deg']]]*COS(Tabla13[[#This Row],[phi '[rad']]])+Tabla13[[#This Row],[eulz '[deg']]]*SIN(Tabla13[[#This Row],[phi '[rad']]]))/180*PI()</f>
        <v>-7.1856297418064125E-2</v>
      </c>
      <c r="J6">
        <v>-8</v>
      </c>
      <c r="K6" s="1">
        <f>K$2+J6</f>
        <v>36</v>
      </c>
      <c r="L6">
        <v>0</v>
      </c>
      <c r="M6">
        <v>-15.56</v>
      </c>
      <c r="N6">
        <v>15.56</v>
      </c>
      <c r="O6">
        <v>0.11</v>
      </c>
      <c r="P6">
        <v>0.2</v>
      </c>
      <c r="Q6" s="18">
        <f>Tabla35[[#This Row],[eulx '[deg']]]/180*PI()</f>
        <v>0</v>
      </c>
      <c r="R6" s="20">
        <f>(Tabla35[[#This Row],[euly '[deg']]]*COS(Q6)+Tabla35[[#This Row],[eulz '[deg']]]*SIN(Q6))/180*PI()</f>
        <v>-0.27157323161031771</v>
      </c>
    </row>
    <row r="7" spans="1:18">
      <c r="A7" s="1" t="s">
        <v>19</v>
      </c>
      <c r="B7" s="1" t="s">
        <v>1</v>
      </c>
      <c r="C7" s="1" t="s">
        <v>20</v>
      </c>
      <c r="D7" s="1" t="s">
        <v>21</v>
      </c>
      <c r="E7" s="1" t="s">
        <v>18</v>
      </c>
      <c r="F7" s="8" t="s">
        <v>5</v>
      </c>
      <c r="G7" s="10">
        <f>Tabla13[[#This Row],[eulx '[deg']]]/180*PI()</f>
        <v>5.4105206811824215E-3</v>
      </c>
      <c r="H7" s="9">
        <f>(Tabla13[[#This Row],[euly '[deg']]]*COS(Tabla13[[#This Row],[phi '[rad']]])+Tabla13[[#This Row],[eulz '[deg']]]*SIN(Tabla13[[#This Row],[phi '[rad']]]))/180*PI()</f>
        <v>-8.5905436662241041E-2</v>
      </c>
      <c r="J7">
        <v>-10</v>
      </c>
      <c r="K7" s="1">
        <f>K$2+J7</f>
        <v>34</v>
      </c>
      <c r="L7">
        <f>359.94-360</f>
        <v>-6.0000000000002274E-2</v>
      </c>
      <c r="M7">
        <v>-17.940000000000001</v>
      </c>
      <c r="N7">
        <v>18.62</v>
      </c>
      <c r="O7">
        <v>0.15</v>
      </c>
      <c r="P7">
        <v>0.19</v>
      </c>
      <c r="Q7" s="19">
        <f>Tabla35[[#This Row],[eulx '[deg']]]/180*PI()</f>
        <v>-1.0471975511966373E-3</v>
      </c>
      <c r="R7" s="17">
        <f>(Tabla35[[#This Row],[euly '[deg']]]*COS(Q7)+Tabla35[[#This Row],[eulz '[deg']]]*SIN(Q7))/180*PI()</f>
        <v>-0.31345221464408163</v>
      </c>
    </row>
    <row r="8" spans="1:18">
      <c r="A8" s="1" t="s">
        <v>22</v>
      </c>
      <c r="B8" s="1" t="s">
        <v>1</v>
      </c>
      <c r="C8" s="1" t="s">
        <v>23</v>
      </c>
      <c r="D8" s="1" t="s">
        <v>24</v>
      </c>
      <c r="E8" s="1" t="s">
        <v>18</v>
      </c>
      <c r="F8" s="8" t="s">
        <v>15</v>
      </c>
      <c r="G8" s="10">
        <f>Tabla13[[#This Row],[eulx '[deg']]]/180*PI()</f>
        <v>5.4105206811824215E-3</v>
      </c>
      <c r="H8" s="9">
        <f>(Tabla13[[#This Row],[euly '[deg']]]*COS(Tabla13[[#This Row],[phi '[rad']]])+Tabla13[[#This Row],[eulz '[deg']]]*SIN(Tabla13[[#This Row],[phi '[rad']]]))/180*PI()</f>
        <v>-9.5631921945602147E-2</v>
      </c>
      <c r="J8">
        <v>-12</v>
      </c>
      <c r="K8" s="1">
        <f>K$2+J8</f>
        <v>32</v>
      </c>
      <c r="L8">
        <f>359.88-360</f>
        <v>-0.12000000000000455</v>
      </c>
      <c r="M8">
        <v>-20.12</v>
      </c>
      <c r="N8">
        <v>21.81</v>
      </c>
      <c r="O8">
        <v>0.21</v>
      </c>
      <c r="P8">
        <v>0.19</v>
      </c>
      <c r="Q8" s="18">
        <f>Tabla35[[#This Row],[eulx '[deg']]]/180*PI()</f>
        <v>-2.0943951023932746E-3</v>
      </c>
      <c r="R8" s="20">
        <f>(Tabla35[[#This Row],[euly '[deg']]]*COS(Q8)+Tabla35[[#This Row],[eulz '[deg']]]*SIN(Q8))/180*PI()</f>
        <v>-0.35195671944915452</v>
      </c>
    </row>
    <row r="9" spans="1:18">
      <c r="A9" s="1" t="s">
        <v>25</v>
      </c>
      <c r="B9" s="1" t="s">
        <v>1</v>
      </c>
      <c r="C9" s="1" t="s">
        <v>26</v>
      </c>
      <c r="D9" s="1" t="s">
        <v>27</v>
      </c>
      <c r="E9" s="1" t="s">
        <v>18</v>
      </c>
      <c r="F9" s="8" t="s">
        <v>15</v>
      </c>
      <c r="G9" s="10">
        <f>Tabla13[[#This Row],[eulx '[deg']]]/180*PI()</f>
        <v>5.4105206811824215E-3</v>
      </c>
      <c r="H9" s="9">
        <f>(Tabla13[[#This Row],[euly '[deg']]]*COS(Tabla13[[#This Row],[phi '[rad']]])+Tabla13[[#This Row],[eulz '[deg']]]*SIN(Tabla13[[#This Row],[phi '[rad']]]))/180*PI()</f>
        <v>-9.8900783517116703E-2</v>
      </c>
      <c r="J9">
        <v>-14</v>
      </c>
      <c r="K9" s="1">
        <f>K$2+J9</f>
        <v>30</v>
      </c>
      <c r="L9">
        <f>359.75-360</f>
        <v>-0.25</v>
      </c>
      <c r="M9">
        <v>-22.69</v>
      </c>
      <c r="N9">
        <v>25.69</v>
      </c>
      <c r="O9">
        <v>0.38</v>
      </c>
      <c r="P9">
        <v>0.19</v>
      </c>
      <c r="Q9" s="19">
        <f>Tabla35[[#This Row],[eulx '[deg']]]/180*PI()</f>
        <v>-4.3633231299858239E-3</v>
      </c>
      <c r="R9" s="17">
        <f>(Tabla35[[#This Row],[euly '[deg']]]*COS(Q9)+Tabla35[[#This Row],[eulz '[deg']]]*SIN(Q9))/180*PI()</f>
        <v>-0.39796783666888175</v>
      </c>
    </row>
    <row r="10" spans="1:18">
      <c r="A10" s="1" t="s">
        <v>28</v>
      </c>
      <c r="B10" s="1" t="s">
        <v>1</v>
      </c>
      <c r="C10" s="1" t="s">
        <v>29</v>
      </c>
      <c r="D10" s="1" t="s">
        <v>30</v>
      </c>
      <c r="E10" s="1" t="s">
        <v>18</v>
      </c>
      <c r="F10" s="8" t="s">
        <v>15</v>
      </c>
      <c r="G10" s="10">
        <f>Tabla13[[#This Row],[eulx '[deg']]]/180*PI()</f>
        <v>5.4105206811824215E-3</v>
      </c>
      <c r="H10" s="9">
        <f>(Tabla13[[#This Row],[euly '[deg']]]*COS(Tabla13[[#This Row],[phi '[rad']]])+Tabla13[[#This Row],[eulz '[deg']]]*SIN(Tabla13[[#This Row],[phi '[rad']]]))/180*PI()</f>
        <v>-0.11623578190190158</v>
      </c>
      <c r="J10">
        <v>-16</v>
      </c>
      <c r="K10" s="1">
        <f>K$2+J10</f>
        <v>28</v>
      </c>
      <c r="L10">
        <f>359.63-360</f>
        <v>-0.37000000000000455</v>
      </c>
      <c r="M10">
        <v>-24.69</v>
      </c>
      <c r="N10">
        <v>29</v>
      </c>
      <c r="O10">
        <v>0.56000000000000005</v>
      </c>
      <c r="P10">
        <v>0.19</v>
      </c>
      <c r="Q10" s="18">
        <f>Tabla35[[#This Row],[eulx '[deg']]]/180*PI()</f>
        <v>-6.4577182323790989E-3</v>
      </c>
      <c r="R10" s="20">
        <f>(Tabla35[[#This Row],[euly '[deg']]]*COS(Q10)+Tabla35[[#This Row],[eulz '[deg']]]*SIN(Q10))/180*PI()</f>
        <v>-0.43418132936826476</v>
      </c>
    </row>
    <row r="11" spans="1:18">
      <c r="A11" s="1" t="s">
        <v>31</v>
      </c>
      <c r="B11" s="1" t="s">
        <v>19</v>
      </c>
      <c r="C11" s="1" t="s">
        <v>32</v>
      </c>
      <c r="D11" s="1" t="s">
        <v>33</v>
      </c>
      <c r="E11" s="1" t="s">
        <v>34</v>
      </c>
      <c r="F11" s="8" t="s">
        <v>15</v>
      </c>
      <c r="G11" s="10">
        <f>Tabla13[[#This Row],[eulx '[deg']]]/180*PI()</f>
        <v>4.3633231299858239E-3</v>
      </c>
      <c r="H11" s="9">
        <f>(Tabla13[[#This Row],[euly '[deg']]]*COS(Tabla13[[#This Row],[phi '[rad']]])+Tabla13[[#This Row],[eulz '[deg']]]*SIN(Tabla13[[#This Row],[phi '[rad']]]))/180*PI()</f>
        <v>-0.12606377227320098</v>
      </c>
      <c r="J11">
        <v>-18</v>
      </c>
      <c r="K11" s="1">
        <f>K$2+J11</f>
        <v>26</v>
      </c>
      <c r="L11">
        <f>359.5-360</f>
        <v>-0.5</v>
      </c>
      <c r="M11">
        <v>-26.81</v>
      </c>
      <c r="N11">
        <v>32.75</v>
      </c>
      <c r="O11">
        <v>0.68</v>
      </c>
      <c r="P11">
        <v>0.19</v>
      </c>
      <c r="Q11" s="19">
        <f>Tabla35[[#This Row],[eulx '[deg']]]/180*PI()</f>
        <v>-8.7266462599716477E-3</v>
      </c>
      <c r="R11" s="17">
        <f>(Tabla35[[#This Row],[euly '[deg']]]*COS(Q11)+Tabla35[[#This Row],[eulz '[deg']]]*SIN(Q11))/180*PI()</f>
        <v>-0.47289300233249537</v>
      </c>
    </row>
    <row r="12" spans="1:18">
      <c r="A12" s="1" t="s">
        <v>35</v>
      </c>
      <c r="B12" s="1" t="s">
        <v>19</v>
      </c>
      <c r="C12" s="1" t="s">
        <v>36</v>
      </c>
      <c r="D12" s="1" t="s">
        <v>37</v>
      </c>
      <c r="E12" s="1" t="s">
        <v>34</v>
      </c>
      <c r="F12" s="8" t="s">
        <v>15</v>
      </c>
      <c r="G12" s="10">
        <f>Tabla13[[#This Row],[eulx '[deg']]]/180*PI()</f>
        <v>4.3633231299858239E-3</v>
      </c>
      <c r="H12" s="9">
        <f>(Tabla13[[#This Row],[euly '[deg']]]*COS(Tabla13[[#This Row],[phi '[rad']]])+Tabla13[[#This Row],[eulz '[deg']]]*SIN(Tabla13[[#This Row],[phi '[rad']]]))/180*PI()</f>
        <v>-0.139096501471108</v>
      </c>
      <c r="J12">
        <v>-20</v>
      </c>
      <c r="K12" s="1">
        <f>K$2+J12</f>
        <v>24</v>
      </c>
      <c r="L12">
        <f>359.31-360</f>
        <v>-0.68999999999999773</v>
      </c>
      <c r="M12">
        <v>-28.87</v>
      </c>
      <c r="N12">
        <v>36.25</v>
      </c>
      <c r="O12">
        <v>0.76</v>
      </c>
      <c r="P12">
        <v>0.19</v>
      </c>
      <c r="Q12" s="18">
        <f>Tabla35[[#This Row],[eulx '[deg']]]/180*PI()</f>
        <v>-1.2042771838760834E-2</v>
      </c>
      <c r="R12" s="20">
        <f>(Tabla35[[#This Row],[euly '[deg']]]*COS(Q12)+Tabla35[[#This Row],[eulz '[deg']]]*SIN(Q12))/180*PI()</f>
        <v>-0.51145907634479604</v>
      </c>
    </row>
    <row r="13" spans="1:18">
      <c r="A13" s="1" t="s">
        <v>38</v>
      </c>
      <c r="B13" s="1" t="s">
        <v>39</v>
      </c>
      <c r="C13" s="1" t="s">
        <v>40</v>
      </c>
      <c r="D13" s="1" t="s">
        <v>41</v>
      </c>
      <c r="E13" s="1" t="s">
        <v>0</v>
      </c>
      <c r="F13" s="8" t="s">
        <v>15</v>
      </c>
      <c r="G13" s="10">
        <f>Tabla13[[#This Row],[eulx '[deg']]]/180*PI()</f>
        <v>3.3161255787892262E-3</v>
      </c>
      <c r="H13" s="9">
        <f>(Tabla13[[#This Row],[euly '[deg']]]*COS(Tabla13[[#This Row],[phi '[rad']]])+Tabla13[[#This Row],[eulz '[deg']]]*SIN(Tabla13[[#This Row],[phi '[rad']]]))/180*PI()</f>
        <v>-0.15122320237373188</v>
      </c>
      <c r="J13">
        <v>-22</v>
      </c>
      <c r="K13" s="1">
        <f>K$2+J13</f>
        <v>22</v>
      </c>
      <c r="L13">
        <f>359.13-360</f>
        <v>-0.87000000000000455</v>
      </c>
      <c r="M13">
        <v>-30.81</v>
      </c>
      <c r="N13">
        <v>39.94</v>
      </c>
      <c r="O13">
        <v>0.86</v>
      </c>
      <c r="P13">
        <v>0.19</v>
      </c>
      <c r="Q13" s="19">
        <f>Tabla35[[#This Row],[eulx '[deg']]]/180*PI()</f>
        <v>-1.5184364492350746E-2</v>
      </c>
      <c r="R13" s="17">
        <f>(Tabla35[[#This Row],[euly '[deg']]]*COS(Q13)+Tabla35[[#This Row],[eulz '[deg']]]*SIN(Q13))/180*PI()</f>
        <v>-0.54825833064414597</v>
      </c>
    </row>
    <row r="14" spans="1:18">
      <c r="A14" s="1" t="s">
        <v>42</v>
      </c>
      <c r="B14" s="1" t="s">
        <v>39</v>
      </c>
      <c r="C14" s="1" t="s">
        <v>43</v>
      </c>
      <c r="D14" s="1" t="s">
        <v>44</v>
      </c>
      <c r="E14" s="1" t="s">
        <v>0</v>
      </c>
      <c r="F14" s="8" t="s">
        <v>15</v>
      </c>
      <c r="G14" s="10">
        <f>Tabla13[[#This Row],[eulx '[deg']]]/180*PI()</f>
        <v>3.3161255787892262E-3</v>
      </c>
      <c r="H14" s="9">
        <f>(Tabla13[[#This Row],[euly '[deg']]]*COS(Tabla13[[#This Row],[phi '[rad']]])+Tabla13[[#This Row],[eulz '[deg']]]*SIN(Tabla13[[#This Row],[phi '[rad']]]))/180*PI()</f>
        <v>-0.15227791820355971</v>
      </c>
    </row>
    <row r="15" spans="1:18">
      <c r="A15" s="1" t="s">
        <v>45</v>
      </c>
      <c r="B15" s="1" t="s">
        <v>39</v>
      </c>
      <c r="C15" s="1" t="s">
        <v>46</v>
      </c>
      <c r="D15" s="1" t="s">
        <v>47</v>
      </c>
      <c r="E15" s="1" t="s">
        <v>48</v>
      </c>
      <c r="F15" s="8" t="s">
        <v>15</v>
      </c>
      <c r="G15" s="10">
        <f>Tabla13[[#This Row],[eulx '[deg']]]/180*PI()</f>
        <v>3.3161255787892262E-3</v>
      </c>
      <c r="H15" s="9">
        <f>(Tabla13[[#This Row],[euly '[deg']]]*COS(Tabla13[[#This Row],[phi '[rad']]])+Tabla13[[#This Row],[eulz '[deg']]]*SIN(Tabla13[[#This Row],[phi '[rad']]]))/180*PI()</f>
        <v>-0.16200424896779747</v>
      </c>
    </row>
    <row r="16" spans="1:18">
      <c r="A16" s="1" t="s">
        <v>49</v>
      </c>
      <c r="B16" s="1" t="s">
        <v>39</v>
      </c>
      <c r="C16" s="1" t="s">
        <v>50</v>
      </c>
      <c r="D16" s="1" t="s">
        <v>51</v>
      </c>
      <c r="E16" s="1" t="s">
        <v>48</v>
      </c>
      <c r="F16" s="8" t="s">
        <v>39</v>
      </c>
      <c r="G16" s="10">
        <f>Tabla13[[#This Row],[eulx '[deg']]]/180*PI()</f>
        <v>3.3161255787892262E-3</v>
      </c>
      <c r="H16" s="9">
        <f>(Tabla13[[#This Row],[euly '[deg']]]*COS(Tabla13[[#This Row],[phi '[rad']]])+Tabla13[[#This Row],[eulz '[deg']]]*SIN(Tabla13[[#This Row],[phi '[rad']]]))/180*PI()</f>
        <v>-0.1816470693068255</v>
      </c>
    </row>
    <row r="17" spans="1:8">
      <c r="A17" s="1" t="s">
        <v>52</v>
      </c>
      <c r="B17" s="1" t="s">
        <v>39</v>
      </c>
      <c r="C17" s="1" t="s">
        <v>53</v>
      </c>
      <c r="D17" s="1" t="s">
        <v>54</v>
      </c>
      <c r="E17" s="1" t="s">
        <v>55</v>
      </c>
      <c r="F17" s="8" t="s">
        <v>39</v>
      </c>
      <c r="G17" s="10">
        <f>Tabla13[[#This Row],[eulx '[deg']]]/180*PI()</f>
        <v>3.3161255787892262E-3</v>
      </c>
      <c r="H17" s="9">
        <f>(Tabla13[[#This Row],[euly '[deg']]]*COS(Tabla13[[#This Row],[phi '[rad']]])+Tabla13[[#This Row],[eulz '[deg']]]*SIN(Tabla13[[#This Row],[phi '[rad']]]))/180*PI()</f>
        <v>-0.19136992743884224</v>
      </c>
    </row>
    <row r="18" spans="1:8">
      <c r="A18" s="1" t="s">
        <v>56</v>
      </c>
      <c r="B18" s="1" t="s">
        <v>39</v>
      </c>
      <c r="C18" s="1" t="s">
        <v>57</v>
      </c>
      <c r="D18" s="1" t="s">
        <v>58</v>
      </c>
      <c r="E18" s="1" t="s">
        <v>55</v>
      </c>
      <c r="F18" s="8" t="s">
        <v>39</v>
      </c>
      <c r="G18" s="10">
        <f>Tabla13[[#This Row],[eulx '[deg']]]/180*PI()</f>
        <v>3.3161255787892262E-3</v>
      </c>
      <c r="H18" s="9">
        <f>(Tabla13[[#This Row],[euly '[deg']]]*COS(Tabla13[[#This Row],[phi '[rad']]])+Tabla13[[#This Row],[eulz '[deg']]]*SIN(Tabla13[[#This Row],[phi '[rad']]]))/180*PI()</f>
        <v>-0.20004964518176774</v>
      </c>
    </row>
    <row r="19" spans="1:8">
      <c r="A19" s="1" t="s">
        <v>59</v>
      </c>
      <c r="B19" s="1" t="s">
        <v>60</v>
      </c>
      <c r="C19" s="1" t="s">
        <v>61</v>
      </c>
      <c r="D19" s="1" t="s">
        <v>62</v>
      </c>
      <c r="E19" s="1" t="s">
        <v>55</v>
      </c>
      <c r="F19" s="8" t="s">
        <v>39</v>
      </c>
      <c r="G19" s="10">
        <f>Tabla13[[#This Row],[eulx '[deg']]]/180*PI()</f>
        <v>2.0943951023931952E-3</v>
      </c>
      <c r="H19" s="9">
        <f>(Tabla13[[#This Row],[euly '[deg']]]*COS(Tabla13[[#This Row],[phi '[rad']]])+Tabla13[[#This Row],[eulz '[deg']]]*SIN(Tabla13[[#This Row],[phi '[rad']]]))/180*PI()</f>
        <v>-0.20569342233363375</v>
      </c>
    </row>
    <row r="20" spans="1:8">
      <c r="A20" s="1" t="s">
        <v>63</v>
      </c>
      <c r="B20" s="1" t="s">
        <v>60</v>
      </c>
      <c r="C20" s="1" t="s">
        <v>64</v>
      </c>
      <c r="D20" s="1" t="s">
        <v>65</v>
      </c>
      <c r="E20" s="1" t="s">
        <v>66</v>
      </c>
      <c r="F20" s="8" t="s">
        <v>39</v>
      </c>
      <c r="G20" s="10">
        <f>Tabla13[[#This Row],[eulx '[deg']]]/180*PI()</f>
        <v>2.0943951023931952E-3</v>
      </c>
      <c r="H20" s="9">
        <f>(Tabla13[[#This Row],[euly '[deg']]]*COS(Tabla13[[#This Row],[phi '[rad']]])+Tabla13[[#This Row],[eulz '[deg']]]*SIN(Tabla13[[#This Row],[phi '[rad']]]))/180*PI()</f>
        <v>-0.22431795976324181</v>
      </c>
    </row>
    <row r="21" spans="1:8">
      <c r="A21" s="1" t="s">
        <v>67</v>
      </c>
      <c r="B21" s="1" t="s">
        <v>68</v>
      </c>
      <c r="C21" s="1" t="s">
        <v>69</v>
      </c>
      <c r="D21" s="1" t="s">
        <v>70</v>
      </c>
      <c r="E21" s="1" t="s">
        <v>66</v>
      </c>
      <c r="F21" s="8" t="s">
        <v>39</v>
      </c>
      <c r="G21" s="10">
        <f>Tabla13[[#This Row],[eulx '[deg']]]/180*PI()</f>
        <v>1.0471975511965976E-3</v>
      </c>
      <c r="H21" s="9">
        <f>(Tabla13[[#This Row],[euly '[deg']]]*COS(Tabla13[[#This Row],[phi '[rad']]])+Tabla13[[#This Row],[eulz '[deg']]]*SIN(Tabla13[[#This Row],[phi '[rad']]]))/180*PI()</f>
        <v>-0.22769770452391155</v>
      </c>
    </row>
    <row r="22" spans="1:8">
      <c r="A22" s="1" t="s">
        <v>71</v>
      </c>
      <c r="B22" s="6">
        <v>0</v>
      </c>
      <c r="C22" s="1" t="s">
        <v>72</v>
      </c>
      <c r="D22" s="1" t="s">
        <v>73</v>
      </c>
      <c r="E22" s="1" t="s">
        <v>66</v>
      </c>
      <c r="F22" s="8" t="s">
        <v>39</v>
      </c>
      <c r="G22" s="10">
        <f>Tabla13[[#This Row],[eulx '[deg']]]/180*PI()</f>
        <v>0</v>
      </c>
      <c r="H22" s="9">
        <f>(Tabla13[[#This Row],[euly '[deg']]]*COS(Tabla13[[#This Row],[phi '[rad']]])+Tabla13[[#This Row],[eulz '[deg']]]*SIN(Tabla13[[#This Row],[phi '[rad']]]))/180*PI()</f>
        <v>-0.24225170017681294</v>
      </c>
    </row>
    <row r="23" spans="1:8">
      <c r="A23" s="1" t="s">
        <v>74</v>
      </c>
      <c r="B23" s="6">
        <f>360-359.88</f>
        <v>0.12000000000000455</v>
      </c>
      <c r="C23" s="1" t="s">
        <v>76</v>
      </c>
      <c r="D23" s="1" t="s">
        <v>77</v>
      </c>
      <c r="E23" s="1" t="s">
        <v>6</v>
      </c>
      <c r="F23" s="8" t="s">
        <v>78</v>
      </c>
      <c r="G23" s="11">
        <f>Tabla13[[#This Row],[eulx '[deg']]]/180*PI()</f>
        <v>2.0943951023932746E-3</v>
      </c>
      <c r="H23" s="9">
        <f>(Tabla13[[#This Row],[euly '[deg']]]*COS(Tabla13[[#This Row],[phi '[rad']]])+Tabla13[[#This Row],[eulz '[deg']]]*SIN(Tabla13[[#This Row],[phi '[rad']]]))/180*PI()</f>
        <v>-0.28629180360163758</v>
      </c>
    </row>
    <row r="24" spans="1:8">
      <c r="A24" s="1" t="s">
        <v>79</v>
      </c>
      <c r="B24" s="6">
        <f>360-359.81</f>
        <v>0.18999999999999773</v>
      </c>
      <c r="C24" s="1" t="s">
        <v>81</v>
      </c>
      <c r="D24" s="1" t="s">
        <v>82</v>
      </c>
      <c r="E24" s="1" t="s">
        <v>68</v>
      </c>
      <c r="F24" s="8" t="s">
        <v>78</v>
      </c>
      <c r="G24" s="11">
        <f>Tabla13[[#This Row],[eulx '[deg']]]/180*PI()</f>
        <v>3.3161255787891863E-3</v>
      </c>
      <c r="H24" s="9">
        <f>(Tabla13[[#This Row],[euly '[deg']]]*COS(Tabla13[[#This Row],[phi '[rad']]])+Tabla13[[#This Row],[eulz '[deg']]]*SIN(Tabla13[[#This Row],[phi '[rad']]]))/180*PI()</f>
        <v>-0.30205136063587312</v>
      </c>
    </row>
    <row r="25" spans="1:8">
      <c r="A25" s="1" t="s">
        <v>83</v>
      </c>
      <c r="B25" s="1" t="s">
        <v>68</v>
      </c>
      <c r="C25" s="1" t="s">
        <v>84</v>
      </c>
      <c r="D25" s="1" t="s">
        <v>85</v>
      </c>
      <c r="E25" s="1" t="s">
        <v>86</v>
      </c>
      <c r="F25" s="8" t="s">
        <v>78</v>
      </c>
      <c r="G25" s="10">
        <f>Tabla13[[#This Row],[eulx '[deg']]]/180*PI()</f>
        <v>1.0471975511965976E-3</v>
      </c>
      <c r="H25" s="9">
        <f>(Tabla13[[#This Row],[euly '[deg']]]*COS(Tabla13[[#This Row],[phi '[rad']]])+Tabla13[[#This Row],[eulz '[deg']]]*SIN(Tabla13[[#This Row],[phi '[rad']]]))/180*PI()</f>
        <v>-0.31710620338753764</v>
      </c>
    </row>
    <row r="26" spans="1:8">
      <c r="A26" s="1" t="s">
        <v>87</v>
      </c>
      <c r="B26" s="1" t="s">
        <v>39</v>
      </c>
      <c r="C26" s="1" t="s">
        <v>88</v>
      </c>
      <c r="D26" s="1" t="s">
        <v>89</v>
      </c>
      <c r="E26" s="1" t="s">
        <v>90</v>
      </c>
      <c r="F26" s="8" t="s">
        <v>78</v>
      </c>
      <c r="G26" s="10">
        <f>Tabla13[[#This Row],[eulx '[deg']]]/180*PI()</f>
        <v>3.3161255787892262E-3</v>
      </c>
      <c r="H26" s="9">
        <f>(Tabla13[[#This Row],[euly '[deg']]]*COS(Tabla13[[#This Row],[phi '[rad']]])+Tabla13[[#This Row],[eulz '[deg']]]*SIN(Tabla13[[#This Row],[phi '[rad']]]))/180*PI()</f>
        <v>-0.34550030251770486</v>
      </c>
    </row>
    <row r="27" spans="1:8">
      <c r="A27" s="1" t="s">
        <v>91</v>
      </c>
      <c r="B27" s="1" t="s">
        <v>92</v>
      </c>
      <c r="C27" s="1" t="s">
        <v>93</v>
      </c>
      <c r="D27" s="1" t="s">
        <v>94</v>
      </c>
      <c r="E27" s="1" t="s">
        <v>95</v>
      </c>
      <c r="F27" s="8" t="s">
        <v>78</v>
      </c>
      <c r="G27" s="10">
        <f>Tabla13[[#This Row],[eulx '[deg']]]/180*PI()</f>
        <v>1.4137166941154071E-2</v>
      </c>
      <c r="H27" s="9">
        <f>(Tabla13[[#This Row],[euly '[deg']]]*COS(Tabla13[[#This Row],[phi '[rad']]])+Tabla13[[#This Row],[eulz '[deg']]]*SIN(Tabla13[[#This Row],[phi '[rad']]]))/180*PI()</f>
        <v>-0.32615131886584731</v>
      </c>
    </row>
    <row r="28" spans="1:8">
      <c r="A28" s="1" t="s">
        <v>96</v>
      </c>
      <c r="B28" s="1" t="s">
        <v>52</v>
      </c>
      <c r="C28" s="1" t="s">
        <v>97</v>
      </c>
      <c r="D28" s="1" t="s">
        <v>98</v>
      </c>
      <c r="E28" s="1" t="s">
        <v>99</v>
      </c>
      <c r="F28" s="8" t="s">
        <v>78</v>
      </c>
      <c r="G28" s="10">
        <f>Tabla13[[#This Row],[eulx '[deg']]]/180*PI()</f>
        <v>1.3089969389957471E-2</v>
      </c>
      <c r="H28" s="9">
        <f>(Tabla13[[#This Row],[euly '[deg']]]*COS(Tabla13[[#This Row],[phi '[rad']]])+Tabla13[[#This Row],[eulz '[deg']]]*SIN(Tabla13[[#This Row],[phi '[rad']]]))/180*PI()</f>
        <v>-0.35560843560695488</v>
      </c>
    </row>
    <row r="29" spans="1:8">
      <c r="A29" s="1" t="s">
        <v>14</v>
      </c>
      <c r="B29" s="1" t="s">
        <v>100</v>
      </c>
      <c r="C29" s="1" t="s">
        <v>101</v>
      </c>
      <c r="D29" s="1" t="s">
        <v>102</v>
      </c>
      <c r="E29" s="1" t="s">
        <v>103</v>
      </c>
      <c r="F29" s="8" t="s">
        <v>103</v>
      </c>
      <c r="G29" s="10">
        <f>Tabla13[[#This Row],[eulx '[deg']]]/180*PI()</f>
        <v>1.6406094968746697E-2</v>
      </c>
      <c r="H29" s="9">
        <f>(Tabla13[[#This Row],[euly '[deg']]]*COS(Tabla13[[#This Row],[phi '[rad']]])+Tabla13[[#This Row],[eulz '[deg']]]*SIN(Tabla13[[#This Row],[phi '[rad']]]))/180*PI()</f>
        <v>-0.41677843383462154</v>
      </c>
    </row>
    <row r="30" spans="1:8">
      <c r="A30" s="1" t="s">
        <v>104</v>
      </c>
      <c r="B30" s="1" t="s">
        <v>105</v>
      </c>
      <c r="C30" s="1" t="s">
        <v>106</v>
      </c>
      <c r="D30" s="1" t="s">
        <v>107</v>
      </c>
      <c r="E30" s="1" t="s">
        <v>108</v>
      </c>
      <c r="F30" s="8" t="s">
        <v>103</v>
      </c>
      <c r="G30" s="10">
        <f>Tabla13[[#This Row],[eulx '[deg']]]/180*PI()</f>
        <v>1.9547687622336492E-2</v>
      </c>
      <c r="H30" s="9">
        <f>(Tabla13[[#This Row],[euly '[deg']]]*COS(Tabla13[[#This Row],[phi '[rad']]])+Tabla13[[#This Row],[eulz '[deg']]]*SIN(Tabla13[[#This Row],[phi '[rad']]]))/180*PI()</f>
        <v>-0.47428433254902813</v>
      </c>
    </row>
    <row r="31" spans="1:8">
      <c r="A31" s="1" t="s">
        <v>109</v>
      </c>
      <c r="B31" s="1" t="s">
        <v>3</v>
      </c>
      <c r="C31" s="1" t="s">
        <v>110</v>
      </c>
      <c r="D31" s="1" t="s">
        <v>111</v>
      </c>
      <c r="E31" s="1" t="s">
        <v>112</v>
      </c>
      <c r="F31" s="8" t="s">
        <v>78</v>
      </c>
      <c r="G31" s="10">
        <f>Tabla13[[#This Row],[eulx '[deg']]]/180*PI()</f>
        <v>2.076941809873252E-2</v>
      </c>
      <c r="H31" s="9">
        <f>(Tabla13[[#This Row],[euly '[deg']]]*COS(Tabla13[[#This Row],[phi '[rad']]])+Tabla13[[#This Row],[eulz '[deg']]]*SIN(Tabla13[[#This Row],[phi '[rad']]]))/180*PI()</f>
        <v>-0.50509955273650431</v>
      </c>
    </row>
    <row r="32" spans="1:8">
      <c r="A32" s="1" t="s">
        <v>113</v>
      </c>
      <c r="B32" s="1" t="s">
        <v>11</v>
      </c>
      <c r="C32" s="1" t="s">
        <v>114</v>
      </c>
      <c r="D32" s="1" t="s">
        <v>115</v>
      </c>
      <c r="E32" s="1" t="s">
        <v>116</v>
      </c>
      <c r="F32" s="8" t="s">
        <v>78</v>
      </c>
      <c r="G32" s="10">
        <f>Tabla13[[#This Row],[eulx '[deg']]]/180*PI()</f>
        <v>3.2812189937493394E-2</v>
      </c>
      <c r="H32" s="9">
        <f>(Tabla13[[#This Row],[euly '[deg']]]*COS(Tabla13[[#This Row],[phi '[rad']]])+Tabla13[[#This Row],[eulz '[deg']]]*SIN(Tabla13[[#This Row],[phi '[rad']]]))/180*PI()</f>
        <v>-0.56055617522006207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ABFE8-7B2D-45E0-B4DD-99474009F321}">
  <dimension ref="A1:I32"/>
  <sheetViews>
    <sheetView topLeftCell="A4" zoomScale="70" zoomScaleNormal="70" workbookViewId="0">
      <selection activeCell="I6" sqref="I6"/>
    </sheetView>
  </sheetViews>
  <sheetFormatPr baseColWidth="10" defaultRowHeight="15"/>
  <cols>
    <col min="1" max="1" width="9.5703125" customWidth="1"/>
    <col min="3" max="3" width="13.5703125" bestFit="1" customWidth="1"/>
  </cols>
  <sheetData>
    <row r="1" spans="1:9">
      <c r="A1" t="s">
        <v>133</v>
      </c>
      <c r="B1" t="str" cm="1">
        <f t="array" ref="B1:B32">Tabla13[[#All],[theta '[rad']]]</f>
        <v>theta [rad]</v>
      </c>
      <c r="C1" t="s">
        <v>134</v>
      </c>
      <c r="D1" t="s">
        <v>135</v>
      </c>
      <c r="E1" t="s">
        <v>131</v>
      </c>
      <c r="F1" t="s">
        <v>138</v>
      </c>
      <c r="H1" s="3" t="s">
        <v>129</v>
      </c>
      <c r="I1" s="3">
        <v>0.06</v>
      </c>
    </row>
    <row r="2" spans="1:9">
      <c r="A2" s="1">
        <f>Tabla13[[#This Row],[T '[kg']]]*9.8</f>
        <v>0</v>
      </c>
      <c r="B2" s="1">
        <v>-5.0152373912153575E-2</v>
      </c>
      <c r="C2" s="12">
        <f>A2*SIN(B2/2)</f>
        <v>0</v>
      </c>
      <c r="D2" s="12">
        <f>A2*COS(B2/2)</f>
        <v>0</v>
      </c>
      <c r="E2" s="1">
        <f>-($I$3*C2+$I$4*D2)/B2+0.0001</f>
        <v>1E-4</v>
      </c>
      <c r="F2" s="1">
        <f>+ATAN(-C2*$I$3/2/$I$5)-ATAN(D2*$I$4/$I$5)-$I$6*A2</f>
        <v>0</v>
      </c>
      <c r="H2" s="3" t="s">
        <v>130</v>
      </c>
      <c r="I2" s="3">
        <f>0.043/2</f>
        <v>2.1499999999999998E-2</v>
      </c>
    </row>
    <row r="3" spans="1:9">
      <c r="A3" s="1">
        <f>Tabla13[[#This Row],[T '[kg']]]*9.8</f>
        <v>0.49000000000000005</v>
      </c>
      <c r="B3" s="1">
        <v>-5.656844801066066E-2</v>
      </c>
      <c r="C3" s="12">
        <f t="shared" ref="C3:C32" si="0">A3*SIN(B3/2)</f>
        <v>-1.3857421940064009E-2</v>
      </c>
      <c r="D3" s="12">
        <f t="shared" ref="D3:D32" si="1">A3*COS(B3/2)</f>
        <v>0.48980401372097299</v>
      </c>
      <c r="E3" s="1">
        <f t="shared" ref="E3:E32" si="2">-($I$3*C3+$I$4*D3)/B3</f>
        <v>1.0287721851696388E-2</v>
      </c>
      <c r="F3" s="1">
        <f t="shared" ref="F3:F32" si="3">+ATAN(-C3*$I$3/2/$I$5)-ATAN(D3*$I$4/$I$5)-$I$6*A3</f>
        <v>-1.5935828945871526E-2</v>
      </c>
      <c r="H3" s="3" t="s">
        <v>136</v>
      </c>
      <c r="I3" s="3">
        <f>I1*I1</f>
        <v>3.5999999999999999E-3</v>
      </c>
    </row>
    <row r="4" spans="1:9">
      <c r="A4" s="1">
        <f>Tabla13[[#This Row],[T '[kg']]]*9.8</f>
        <v>0.98000000000000009</v>
      </c>
      <c r="B4" s="1">
        <v>-5.8813735093484497E-2</v>
      </c>
      <c r="C4" s="12">
        <f t="shared" si="0"/>
        <v>-2.8814576809340891E-2</v>
      </c>
      <c r="D4" s="12">
        <f t="shared" si="1"/>
        <v>0.97957629624409492</v>
      </c>
      <c r="E4" s="1">
        <f t="shared" si="2"/>
        <v>1.9721939846152597E-2</v>
      </c>
      <c r="F4" s="1">
        <f t="shared" si="3"/>
        <v>-3.1821226918503351E-2</v>
      </c>
      <c r="H4" s="3" t="s">
        <v>137</v>
      </c>
      <c r="I4" s="3">
        <f>I2*I1</f>
        <v>1.2899999999999999E-3</v>
      </c>
    </row>
    <row r="5" spans="1:9">
      <c r="A5" s="1">
        <f>Tabla13[[#This Row],[T '[kg']]]*9.8</f>
        <v>1.47</v>
      </c>
      <c r="B5" s="1">
        <v>-6.194395005138361E-2</v>
      </c>
      <c r="C5" s="12">
        <f t="shared" si="0"/>
        <v>-4.5521524619013994E-2</v>
      </c>
      <c r="D5" s="12">
        <f t="shared" si="1"/>
        <v>1.4692949978803984</v>
      </c>
      <c r="E5" s="1">
        <f t="shared" si="2"/>
        <v>2.7952900278412057E-2</v>
      </c>
      <c r="F5" s="1">
        <f t="shared" si="3"/>
        <v>-4.7624049533716767E-2</v>
      </c>
      <c r="H5" s="13" t="s">
        <v>132</v>
      </c>
      <c r="I5">
        <v>4.4999999999999998E-2</v>
      </c>
    </row>
    <row r="6" spans="1:9">
      <c r="A6" s="1">
        <f>Tabla13[[#This Row],[T '[kg']]]*9.8</f>
        <v>1.9600000000000002</v>
      </c>
      <c r="B6" s="1">
        <v>-7.1856297418064125E-2</v>
      </c>
      <c r="C6" s="12">
        <f t="shared" si="0"/>
        <v>-7.0404022562342516E-2</v>
      </c>
      <c r="D6" s="12">
        <f t="shared" si="1"/>
        <v>1.9587351208387116</v>
      </c>
      <c r="E6" s="1">
        <f t="shared" si="2"/>
        <v>3.1636946326794889E-2</v>
      </c>
      <c r="F6" s="1">
        <f t="shared" si="3"/>
        <v>-6.3075353111961996E-2</v>
      </c>
      <c r="H6" s="13" t="s">
        <v>139</v>
      </c>
      <c r="I6">
        <v>5.0000000000000001E-3</v>
      </c>
    </row>
    <row r="7" spans="1:9">
      <c r="A7" s="1">
        <f>Tabla13[[#This Row],[T '[kg']]]*9.8</f>
        <v>2.4500000000000002</v>
      </c>
      <c r="B7" s="1">
        <v>-8.5905436662241041E-2</v>
      </c>
      <c r="C7" s="12">
        <f t="shared" si="0"/>
        <v>-0.10520180451418533</v>
      </c>
      <c r="D7" s="12">
        <f t="shared" si="1"/>
        <v>2.447740300834008</v>
      </c>
      <c r="E7" s="1">
        <f t="shared" si="2"/>
        <v>3.2347876919019546E-2</v>
      </c>
      <c r="F7" s="1">
        <f t="shared" si="3"/>
        <v>-7.80956857184439E-2</v>
      </c>
    </row>
    <row r="8" spans="1:9">
      <c r="A8" s="1">
        <f>Tabla13[[#This Row],[T '[kg']]]*9.8</f>
        <v>2.94</v>
      </c>
      <c r="B8" s="1">
        <v>-9.5631921945602147E-2</v>
      </c>
      <c r="C8" s="12">
        <f t="shared" si="0"/>
        <v>-0.14052536223489812</v>
      </c>
      <c r="D8" s="12">
        <f t="shared" si="1"/>
        <v>2.9366396821143637</v>
      </c>
      <c r="E8" s="1">
        <f t="shared" si="2"/>
        <v>3.4322994028594268E-2</v>
      </c>
      <c r="F8" s="1">
        <f t="shared" si="3"/>
        <v>-9.3064690130675295E-2</v>
      </c>
    </row>
    <row r="9" spans="1:9">
      <c r="A9" s="1">
        <f>Tabla13[[#This Row],[T '[kg']]]*9.8</f>
        <v>3.43</v>
      </c>
      <c r="B9" s="1">
        <v>-9.8900783517116703E-2</v>
      </c>
      <c r="C9" s="12">
        <f t="shared" si="0"/>
        <v>-0.16954572448787758</v>
      </c>
      <c r="D9" s="12">
        <f t="shared" si="1"/>
        <v>3.4258070942929466</v>
      </c>
      <c r="E9" s="1">
        <f t="shared" si="2"/>
        <v>3.8512602307365265E-2</v>
      </c>
      <c r="F9" s="1">
        <f t="shared" si="3"/>
        <v>-0.1082608417151027</v>
      </c>
    </row>
    <row r="10" spans="1:9">
      <c r="A10" s="1">
        <f>Tabla13[[#This Row],[T '[kg']]]*9.8</f>
        <v>3.9200000000000004</v>
      </c>
      <c r="B10" s="1">
        <v>-0.11623578190190158</v>
      </c>
      <c r="C10" s="12">
        <f t="shared" si="0"/>
        <v>-0.2276939021244942</v>
      </c>
      <c r="D10" s="12">
        <f t="shared" si="1"/>
        <v>3.9133815922978079</v>
      </c>
      <c r="E10" s="1">
        <f t="shared" si="2"/>
        <v>3.6379195263509599E-2</v>
      </c>
      <c r="F10" s="1">
        <f t="shared" si="3"/>
        <v>-0.1222090071543694</v>
      </c>
    </row>
    <row r="11" spans="1:9">
      <c r="A11" s="1">
        <f>Tabla13[[#This Row],[T '[kg']]]*9.8</f>
        <v>4.41</v>
      </c>
      <c r="B11" s="1">
        <v>-0.12606377227320098</v>
      </c>
      <c r="C11" s="12">
        <f t="shared" si="0"/>
        <v>-0.27778659068097356</v>
      </c>
      <c r="D11" s="12">
        <f t="shared" si="1"/>
        <v>4.4012423939199081</v>
      </c>
      <c r="E11" s="1">
        <f t="shared" si="2"/>
        <v>3.7104799240563015E-2</v>
      </c>
      <c r="F11" s="1">
        <f t="shared" si="3"/>
        <v>-0.13644478690304376</v>
      </c>
    </row>
    <row r="12" spans="1:9">
      <c r="A12" s="1">
        <f>Tabla13[[#This Row],[T '[kg']]]*9.8</f>
        <v>4.9000000000000004</v>
      </c>
      <c r="B12" s="1">
        <v>-0.139096501471108</v>
      </c>
      <c r="C12" s="12">
        <f t="shared" si="0"/>
        <v>-0.34051176669832095</v>
      </c>
      <c r="D12" s="12">
        <f t="shared" si="1"/>
        <v>4.8881542259568684</v>
      </c>
      <c r="E12" s="1">
        <f t="shared" si="2"/>
        <v>3.652052019745123E-2</v>
      </c>
      <c r="F12" s="1">
        <f t="shared" si="3"/>
        <v>-0.15010095559520314</v>
      </c>
    </row>
    <row r="13" spans="1:9">
      <c r="A13" s="1">
        <f>Tabla13[[#This Row],[T '[kg']]]*9.8</f>
        <v>5.3900000000000006</v>
      </c>
      <c r="B13" s="1">
        <v>-0.15122320237373188</v>
      </c>
      <c r="C13" s="12">
        <f t="shared" si="0"/>
        <v>-0.40715830971059846</v>
      </c>
      <c r="D13" s="12">
        <f t="shared" si="1"/>
        <v>5.3745997163354975</v>
      </c>
      <c r="E13" s="1">
        <f t="shared" si="2"/>
        <v>3.6154926183895958E-2</v>
      </c>
      <c r="F13" s="1">
        <f t="shared" si="3"/>
        <v>-0.16353491433261286</v>
      </c>
    </row>
    <row r="14" spans="1:9">
      <c r="A14" s="1">
        <f>Tabla13[[#This Row],[T '[kg']]]*9.8</f>
        <v>5.88</v>
      </c>
      <c r="B14" s="1">
        <v>-0.15227791820355971</v>
      </c>
      <c r="C14" s="12">
        <f t="shared" si="0"/>
        <v>-0.44726464435905705</v>
      </c>
      <c r="D14" s="12">
        <f t="shared" si="1"/>
        <v>5.8629646372723725</v>
      </c>
      <c r="E14" s="1">
        <f t="shared" si="2"/>
        <v>3.909346629253823E-2</v>
      </c>
      <c r="F14" s="1">
        <f t="shared" si="3"/>
        <v>-0.17802670147085461</v>
      </c>
    </row>
    <row r="15" spans="1:9">
      <c r="A15" s="1">
        <f>Tabla13[[#This Row],[T '[kg']]]*9.8</f>
        <v>6.370000000000001</v>
      </c>
      <c r="B15" s="1">
        <v>-0.16200424896779747</v>
      </c>
      <c r="C15" s="12">
        <f t="shared" si="0"/>
        <v>-0.5154194604568838</v>
      </c>
      <c r="D15" s="12">
        <f t="shared" si="1"/>
        <v>6.3491135428327592</v>
      </c>
      <c r="E15" s="1">
        <f t="shared" si="2"/>
        <v>3.9102964601062357E-2</v>
      </c>
      <c r="F15" s="1">
        <f t="shared" si="3"/>
        <v>-0.19127330362996381</v>
      </c>
    </row>
    <row r="16" spans="1:9">
      <c r="A16" s="1">
        <f>Tabla13[[#This Row],[T '[kg']]]*9.8</f>
        <v>6.86</v>
      </c>
      <c r="B16" s="1">
        <v>-0.1816470693068255</v>
      </c>
      <c r="C16" s="12">
        <f t="shared" si="0"/>
        <v>-0.62219322068081873</v>
      </c>
      <c r="D16" s="12">
        <f t="shared" si="1"/>
        <v>6.8317256675117477</v>
      </c>
      <c r="E16" s="1">
        <f t="shared" si="2"/>
        <v>3.6185722906085002E-2</v>
      </c>
      <c r="F16" s="1">
        <f t="shared" si="3"/>
        <v>-0.20281248536809451</v>
      </c>
    </row>
    <row r="17" spans="1:6">
      <c r="A17" s="1">
        <f>Tabla13[[#This Row],[T '[kg']]]*9.8</f>
        <v>7.3500000000000005</v>
      </c>
      <c r="B17" s="1">
        <v>-0.19136992743884224</v>
      </c>
      <c r="C17" s="12">
        <f t="shared" si="0"/>
        <v>-0.70221180783000237</v>
      </c>
      <c r="D17" s="12">
        <f t="shared" si="1"/>
        <v>7.3163787885089802</v>
      </c>
      <c r="E17" s="1">
        <f t="shared" si="2"/>
        <v>3.6108944709700629E-2</v>
      </c>
      <c r="F17" s="1">
        <f t="shared" si="3"/>
        <v>-0.21540842641151758</v>
      </c>
    </row>
    <row r="18" spans="1:6">
      <c r="A18" s="1">
        <f>Tabla13[[#This Row],[T '[kg']]]*9.8</f>
        <v>7.8400000000000007</v>
      </c>
      <c r="B18" s="1">
        <v>-0.20004964518176774</v>
      </c>
      <c r="C18" s="12">
        <f t="shared" si="0"/>
        <v>-0.78288762314754801</v>
      </c>
      <c r="D18" s="12">
        <f t="shared" si="1"/>
        <v>7.8008132248838251</v>
      </c>
      <c r="E18" s="1">
        <f t="shared" si="2"/>
        <v>3.6214278761586276E-2</v>
      </c>
      <c r="F18" s="1">
        <f t="shared" si="3"/>
        <v>-0.22789843130770204</v>
      </c>
    </row>
    <row r="19" spans="1:6">
      <c r="A19" s="1">
        <f>Tabla13[[#This Row],[T '[kg']]]*9.8</f>
        <v>8.33</v>
      </c>
      <c r="B19" s="1">
        <v>-0.20569342233363375</v>
      </c>
      <c r="C19" s="12">
        <f t="shared" si="0"/>
        <v>-0.85520359647861133</v>
      </c>
      <c r="D19" s="12">
        <f t="shared" si="1"/>
        <v>8.2859837562337795</v>
      </c>
      <c r="E19" s="1">
        <f t="shared" si="2"/>
        <v>3.6997712478500602E-2</v>
      </c>
      <c r="F19" s="1">
        <f t="shared" si="3"/>
        <v>-0.24066484122461759</v>
      </c>
    </row>
    <row r="20" spans="1:6">
      <c r="A20" s="1">
        <f>Tabla13[[#This Row],[T '[kg']]]*9.8</f>
        <v>8.82</v>
      </c>
      <c r="B20" s="1">
        <v>-0.22431795976324181</v>
      </c>
      <c r="C20" s="12">
        <f t="shared" si="0"/>
        <v>-0.98716945544184298</v>
      </c>
      <c r="D20" s="12">
        <f t="shared" si="1"/>
        <v>8.7645819333407253</v>
      </c>
      <c r="E20" s="1">
        <f t="shared" si="2"/>
        <v>3.4560320816939223E-2</v>
      </c>
      <c r="F20" s="1">
        <f t="shared" si="3"/>
        <v>-0.25078978119595863</v>
      </c>
    </row>
    <row r="21" spans="1:6">
      <c r="A21" s="1">
        <f>Tabla13[[#This Row],[T '[kg']]]*9.8</f>
        <v>9.31</v>
      </c>
      <c r="B21" s="1">
        <v>-0.22769770452391155</v>
      </c>
      <c r="C21" s="12">
        <f t="shared" si="0"/>
        <v>-1.0576445673580031</v>
      </c>
      <c r="D21" s="12">
        <f t="shared" si="1"/>
        <v>9.2497290754452983</v>
      </c>
      <c r="E21" s="1">
        <f t="shared" si="2"/>
        <v>3.5681651169137803E-2</v>
      </c>
      <c r="F21" s="1">
        <f t="shared" si="3"/>
        <v>-0.26346362782434685</v>
      </c>
    </row>
    <row r="22" spans="1:6">
      <c r="A22" s="1">
        <f>Tabla13[[#This Row],[T '[kg']]]*9.8</f>
        <v>9.8000000000000007</v>
      </c>
      <c r="B22" s="1">
        <v>-0.24225170017681294</v>
      </c>
      <c r="C22" s="12">
        <f t="shared" si="0"/>
        <v>-1.1841328717586381</v>
      </c>
      <c r="D22" s="12">
        <f t="shared" si="1"/>
        <v>9.728197640982664</v>
      </c>
      <c r="E22" s="1">
        <f t="shared" si="2"/>
        <v>3.4206144322159349E-2</v>
      </c>
      <c r="F22" s="1">
        <f t="shared" si="3"/>
        <v>-0.27363524406151474</v>
      </c>
    </row>
    <row r="23" spans="1:6">
      <c r="A23" s="1">
        <f>Tabla13[[#This Row],[T '[kg']]]*9.8</f>
        <v>10.290000000000001</v>
      </c>
      <c r="B23" s="1">
        <v>-0.28629180360163758</v>
      </c>
      <c r="C23" s="12">
        <f t="shared" si="0"/>
        <v>-1.4679460998145655</v>
      </c>
      <c r="D23" s="12">
        <f t="shared" si="1"/>
        <v>10.184754992047635</v>
      </c>
      <c r="E23" s="1">
        <f t="shared" si="2"/>
        <v>2.7432598075134308E-2</v>
      </c>
      <c r="F23" s="1">
        <f t="shared" si="3"/>
        <v>-0.27686666546205191</v>
      </c>
    </row>
    <row r="24" spans="1:6">
      <c r="A24" s="1">
        <f>Tabla13[[#This Row],[T '[kg']]]*9.8</f>
        <v>10.780000000000001</v>
      </c>
      <c r="B24" s="1">
        <v>-0.30205136063587312</v>
      </c>
      <c r="C24" s="12">
        <f t="shared" si="0"/>
        <v>-1.6218748962783536</v>
      </c>
      <c r="D24" s="12">
        <f t="shared" si="1"/>
        <v>10.65729430112644</v>
      </c>
      <c r="E24" s="1">
        <f t="shared" si="2"/>
        <v>2.6184818387180283E-2</v>
      </c>
      <c r="F24" s="1">
        <f t="shared" si="3"/>
        <v>-0.28561911243891613</v>
      </c>
    </row>
    <row r="25" spans="1:6">
      <c r="A25" s="1">
        <f>Tabla13[[#This Row],[T '[kg']]]*9.8</f>
        <v>11.27</v>
      </c>
      <c r="B25" s="1">
        <v>-0.31710620338753764</v>
      </c>
      <c r="C25" s="12">
        <f t="shared" si="0"/>
        <v>-1.779416049643372</v>
      </c>
      <c r="D25" s="12">
        <f t="shared" si="1"/>
        <v>11.128637765794679</v>
      </c>
      <c r="E25" s="1">
        <f t="shared" si="2"/>
        <v>2.5070606800596681E-2</v>
      </c>
      <c r="F25" s="1">
        <f t="shared" si="3"/>
        <v>-0.29410777420652251</v>
      </c>
    </row>
    <row r="26" spans="1:6">
      <c r="A26" s="1">
        <f>Tabla13[[#This Row],[T '[kg']]]*9.8</f>
        <v>11.76</v>
      </c>
      <c r="B26" s="1">
        <v>-0.34550030251770486</v>
      </c>
      <c r="C26" s="12">
        <f t="shared" si="0"/>
        <v>-2.0214524254320807</v>
      </c>
      <c r="D26" s="12">
        <f t="shared" si="1"/>
        <v>11.584961376358351</v>
      </c>
      <c r="E26" s="1">
        <f t="shared" si="2"/>
        <v>2.2192083156146798E-2</v>
      </c>
      <c r="F26" s="1">
        <f t="shared" si="3"/>
        <v>-0.2987595815201462</v>
      </c>
    </row>
    <row r="27" spans="1:6">
      <c r="A27" s="1">
        <f>Tabla13[[#This Row],[T '[kg']]]*9.8</f>
        <v>12.740000000000002</v>
      </c>
      <c r="B27" s="1">
        <v>-0.32615131886584731</v>
      </c>
      <c r="C27" s="12">
        <f t="shared" si="0"/>
        <v>-2.0683877073705892</v>
      </c>
      <c r="D27" s="12">
        <f t="shared" si="1"/>
        <v>12.570973402724162</v>
      </c>
      <c r="E27" s="1">
        <f t="shared" si="2"/>
        <v>2.6890462909909235E-2</v>
      </c>
      <c r="F27" s="1">
        <f t="shared" si="3"/>
        <v>-0.32703373614918319</v>
      </c>
    </row>
    <row r="28" spans="1:6">
      <c r="A28" s="1">
        <f>Tabla13[[#This Row],[T '[kg']]]*9.8</f>
        <v>14.700000000000001</v>
      </c>
      <c r="B28" s="1">
        <v>-0.35560843560695488</v>
      </c>
      <c r="C28" s="12">
        <f t="shared" si="0"/>
        <v>-2.5999719054474539</v>
      </c>
      <c r="D28" s="12">
        <f t="shared" si="1"/>
        <v>14.468246130436265</v>
      </c>
      <c r="E28" s="1">
        <f t="shared" si="2"/>
        <v>2.6163998704843937E-2</v>
      </c>
      <c r="F28" s="1">
        <f t="shared" si="3"/>
        <v>-0.36303597609125848</v>
      </c>
    </row>
    <row r="29" spans="1:6">
      <c r="A29" s="1">
        <f>Tabla13[[#This Row],[T '[kg']]]*9.8</f>
        <v>19.600000000000001</v>
      </c>
      <c r="B29" s="1">
        <v>-0.41677843383462154</v>
      </c>
      <c r="C29" s="12">
        <f t="shared" si="0"/>
        <v>-4.0549309949906203</v>
      </c>
      <c r="D29" s="12">
        <f t="shared" si="1"/>
        <v>19.175962417199937</v>
      </c>
      <c r="E29" s="1">
        <f t="shared" si="2"/>
        <v>2.4327650168782373E-2</v>
      </c>
      <c r="F29" s="1">
        <f t="shared" si="3"/>
        <v>-0.43982432414714523</v>
      </c>
    </row>
    <row r="30" spans="1:6">
      <c r="A30" s="1">
        <f>Tabla13[[#This Row],[T '[kg']]]*9.8</f>
        <v>24.5</v>
      </c>
      <c r="B30" s="1">
        <v>-0.47428433254902813</v>
      </c>
      <c r="C30" s="12">
        <f t="shared" si="0"/>
        <v>-5.7556805589241842</v>
      </c>
      <c r="D30" s="12">
        <f t="shared" si="1"/>
        <v>23.814326387778056</v>
      </c>
      <c r="E30" s="1">
        <f t="shared" si="2"/>
        <v>2.1084464195478977E-2</v>
      </c>
      <c r="F30" s="1">
        <f t="shared" si="3"/>
        <v>-0.49522099242598638</v>
      </c>
    </row>
    <row r="31" spans="1:6">
      <c r="A31" s="1">
        <f>Tabla13[[#This Row],[T '[kg']]]*9.8</f>
        <v>29.400000000000002</v>
      </c>
      <c r="B31" s="1">
        <v>-0.50509955273650431</v>
      </c>
      <c r="C31" s="12">
        <f t="shared" si="0"/>
        <v>-7.3462856728769612</v>
      </c>
      <c r="D31" s="12">
        <f t="shared" si="1"/>
        <v>28.467386371293074</v>
      </c>
      <c r="E31" s="1">
        <f t="shared" si="2"/>
        <v>2.0345098190914158E-2</v>
      </c>
      <c r="F31" s="1">
        <f t="shared" si="3"/>
        <v>-0.54565384550511564</v>
      </c>
    </row>
    <row r="32" spans="1:6">
      <c r="A32" s="1">
        <f>Tabla13[[#This Row],[T '[kg']]]*9.8</f>
        <v>34.300000000000004</v>
      </c>
      <c r="B32" s="1">
        <v>-0.56055617522006207</v>
      </c>
      <c r="C32" s="12">
        <f t="shared" si="0"/>
        <v>-9.4881653151337684</v>
      </c>
      <c r="D32" s="12">
        <f t="shared" si="1"/>
        <v>32.961564267381071</v>
      </c>
      <c r="E32" s="1">
        <f t="shared" si="2"/>
        <v>1.4919151978223905E-2</v>
      </c>
      <c r="F32" s="1">
        <f t="shared" si="3"/>
        <v>-0.56584098063181865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raw_data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Bravo Algaba</dc:creator>
  <cp:lastModifiedBy>Jaime Bravo Algaba</cp:lastModifiedBy>
  <dcterms:created xsi:type="dcterms:W3CDTF">2024-04-19T17:05:11Z</dcterms:created>
  <dcterms:modified xsi:type="dcterms:W3CDTF">2024-04-20T23:25:24Z</dcterms:modified>
</cp:coreProperties>
</file>