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5" windowWidth="15195" windowHeight="8715"/>
  </bookViews>
  <sheets>
    <sheet name="Gastuak-Urtarrila-Ekaina 2018" sheetId="1" r:id="rId1"/>
  </sheets>
  <definedNames>
    <definedName name="_xlnm.Print_Area" localSheetId="0">'Gastuak-Urtarrila-Ekaina 2018'!$B$1:$E$141</definedName>
  </definedNames>
  <calcPr calcId="145621"/>
  <customWorkbookViews>
    <customWorkbookView name="IZFE - Vista personalizada" guid="{DA42C2D2-95CF-45F8-81A4-7A70513DE9E8}" mergeInterval="0" personalView="1" maximized="1" windowWidth="1020" windowHeight="566" activeSheetId="1"/>
  </customWorkbookViews>
</workbook>
</file>

<file path=xl/calcChain.xml><?xml version="1.0" encoding="utf-8"?>
<calcChain xmlns="http://schemas.openxmlformats.org/spreadsheetml/2006/main">
  <c r="E142" i="1" l="1"/>
  <c r="E141" i="1" l="1"/>
  <c r="E127" i="1"/>
  <c r="E118" i="1"/>
  <c r="E93" i="1"/>
  <c r="E80" i="1"/>
  <c r="E15" i="1"/>
  <c r="E17" i="1"/>
  <c r="E16" i="1"/>
  <c r="E14" i="1"/>
  <c r="E40" i="1"/>
  <c r="E20" i="1"/>
  <c r="E19" i="1"/>
  <c r="E39" i="1"/>
  <c r="E22" i="1"/>
  <c r="E38" i="1"/>
  <c r="E18" i="1"/>
  <c r="E21" i="1"/>
  <c r="E23" i="1"/>
  <c r="E7" i="1"/>
  <c r="E9" i="1"/>
  <c r="E8" i="1"/>
  <c r="E10" i="1"/>
  <c r="E125" i="1" l="1"/>
  <c r="E104" i="1"/>
  <c r="E68" i="1"/>
  <c r="E56" i="1"/>
  <c r="E49" i="1"/>
  <c r="E48" i="1"/>
  <c r="E61" i="1" s="1"/>
  <c r="E30" i="1" l="1"/>
  <c r="E46" i="1" s="1"/>
  <c r="E121" i="1" l="1"/>
</calcChain>
</file>

<file path=xl/sharedStrings.xml><?xml version="1.0" encoding="utf-8"?>
<sst xmlns="http://schemas.openxmlformats.org/spreadsheetml/2006/main" count="313" uniqueCount="125">
  <si>
    <t>EXPLORE SAN SEBASTIAN REGION
ESKUALDEEN TXOKOA</t>
  </si>
  <si>
    <t>AIHEKO ZUBIMENDI IZAGA Y OTRO CB</t>
  </si>
  <si>
    <t>GUZTIRA</t>
  </si>
  <si>
    <t>PUBLIZITATE KANPAINETAN EGINDAKO GASTUA
(Hedabideetan gastatutakoa)</t>
  </si>
  <si>
    <t>Irratia - Soinu deia
Radio - Anuncio</t>
  </si>
  <si>
    <t>Prentsa - Iragarkiak
Prensa - Anuncios</t>
  </si>
  <si>
    <t>BERRIA</t>
  </si>
  <si>
    <t>GARA</t>
  </si>
  <si>
    <t>NOTICIAS DE GIPUZKOA</t>
  </si>
  <si>
    <t>EL DIARIO VASCO</t>
  </si>
  <si>
    <t>KANPAINETATIK HARATAGO DOAZENAK
(Hedabideetan gastatutakoa)</t>
  </si>
  <si>
    <t>Aldizkari espezializatua
Publicación especializada</t>
  </si>
  <si>
    <t>ONDA VASCA GIPUZKOA</t>
  </si>
  <si>
    <t>Telebista - Iragarkiak
Televisión  - Anuncios</t>
  </si>
  <si>
    <t>EUSKADI IRRATIA</t>
  </si>
  <si>
    <t>GAZTEA</t>
  </si>
  <si>
    <t>RADIO EUSKADI</t>
  </si>
  <si>
    <t>CADENA SER</t>
  </si>
  <si>
    <t>BERTSOLARI ALDIZKARIA</t>
  </si>
  <si>
    <t>ARRATE IRRATIA</t>
  </si>
  <si>
    <t>Tokiko telebista - Iragarkiak
Televisión local  - Anuncios</t>
  </si>
  <si>
    <t>11 TELEBISTA</t>
  </si>
  <si>
    <t>ONDA CERO</t>
  </si>
  <si>
    <t>YOUTUBE</t>
  </si>
  <si>
    <t>FACEBOOK</t>
  </si>
  <si>
    <t>INSTAGRAM</t>
  </si>
  <si>
    <t>EUSKO IRRATIA - RADIODIFUSION VASCA, SA</t>
  </si>
  <si>
    <t xml:space="preserve">IRAGARKIA: DV KIROLAK                                                          </t>
  </si>
  <si>
    <t>ERLO TELEBISTA - UROLALDEKO KOMUNIKABIDEAK, SL</t>
  </si>
  <si>
    <t xml:space="preserve">KULTURA BONOA    </t>
  </si>
  <si>
    <t>Digitala
Digital</t>
  </si>
  <si>
    <t>GOOGLE</t>
  </si>
  <si>
    <t>ONDA VASCA</t>
  </si>
  <si>
    <t>DIARIOVASCO.COM</t>
  </si>
  <si>
    <t>ORAIN.EUS</t>
  </si>
  <si>
    <t>ONDA CERO Donostia</t>
  </si>
  <si>
    <t>ONDA VASCA Gipuzkoa</t>
  </si>
  <si>
    <t>Irrati-Telebista - Iragarkiak
Radio-Televisión  - Anuncios</t>
  </si>
  <si>
    <t>INSERCIONES PUBLICITARIAS</t>
  </si>
  <si>
    <t>BASQUETRIBUNE</t>
  </si>
  <si>
    <t>THE KARMA ALDIZKARIA</t>
  </si>
  <si>
    <t xml:space="preserve">GIPUZKOA EREDU PROGRAMA
</t>
  </si>
  <si>
    <t>HERRIZ HERRI</t>
  </si>
  <si>
    <t>28 KANALA</t>
  </si>
  <si>
    <t>EUSKAL TELEBISTA</t>
  </si>
  <si>
    <t>TELEDONOSTI</t>
  </si>
  <si>
    <t>Iragarkia
Anuncio</t>
  </si>
  <si>
    <t>KMON ALDIZKARIA</t>
  </si>
  <si>
    <t>BERDINTASUNA</t>
  </si>
  <si>
    <t>GOIENA.EUS</t>
  </si>
  <si>
    <t>NOTICIASDEGIPUZKOA.COM</t>
  </si>
  <si>
    <t>SER GIPUZKOA</t>
  </si>
  <si>
    <t>ETORKIZUNA ERAIKIZ</t>
  </si>
  <si>
    <t>OPPIS CIRCUITO DONOSTIA-SAN SEBASTIÁN</t>
  </si>
  <si>
    <t>FACEBOOK, RED SOCIAL</t>
  </si>
  <si>
    <t>OPPIS</t>
  </si>
  <si>
    <t>TERMÓMETROS</t>
  </si>
  <si>
    <t>ZIUR - CIBERSEGURIDAD</t>
  </si>
  <si>
    <t>SEGURA IRRATIA, S.A.</t>
  </si>
  <si>
    <t>INDARWEB XXI, S.L.</t>
  </si>
  <si>
    <t>TURISLAN 2018</t>
  </si>
  <si>
    <t>FITUR 2018</t>
  </si>
  <si>
    <t>TOLOSAKO ARTXIBOA</t>
  </si>
  <si>
    <t>BERTSO FINALA</t>
  </si>
  <si>
    <t>INGURU APP</t>
  </si>
  <si>
    <t>GIPUZKOAKO URREZKO DOMINA 2017</t>
  </si>
  <si>
    <t>ENBA ALDIZKARIA - ENARO KOOPERATIBA ELKARTEA</t>
  </si>
  <si>
    <t xml:space="preserve">PUBLIZITATEA ENBA ALDIZKARIKO 209. ZENBAKIAN                                   </t>
  </si>
  <si>
    <t>GIPUZKOA TURISMO</t>
  </si>
  <si>
    <t xml:space="preserve">NEKATUR-NEKAZALTURISMO ELKARTEA   </t>
  </si>
  <si>
    <t>TAMBORRADA 2018</t>
  </si>
  <si>
    <t>GIPUZKOA KIROLAK</t>
  </si>
  <si>
    <t>RADIO MARCA</t>
  </si>
  <si>
    <t>KIROLETAKO IRAGARKIAK</t>
  </si>
  <si>
    <t>K BULEGOA</t>
  </si>
  <si>
    <t>ITUN EKONOMIKOAREN 140 URTE</t>
  </si>
  <si>
    <t>OPPIS CIRCUITO IRUN</t>
  </si>
  <si>
    <t>COPE San Sebastián</t>
  </si>
  <si>
    <t>28 KANALA - TOLOSAKO KOMUNIKABIDEAK, SL</t>
  </si>
  <si>
    <t>TOLOSAKO IÑAUTERIAK 2018</t>
  </si>
  <si>
    <t>LUCES EN LA MEMORIA</t>
  </si>
  <si>
    <t>LA GIPUZKOA DEL FUTURO</t>
  </si>
  <si>
    <t xml:space="preserve">IRAGARKIAK: EGUTEGIAREN EGUNEKO ORRIA (2018)                                   </t>
  </si>
  <si>
    <t>UDAL TELEFONO GIDAK 2018</t>
  </si>
  <si>
    <t>I. EKONOMIA ZIRKULARREKO JARDUNALDIA</t>
  </si>
  <si>
    <t>ITSAS FESTIBALA PASAIA 2018</t>
  </si>
  <si>
    <t>SEVATUR 2018</t>
  </si>
  <si>
    <t>SUPLEMENTO EVENTOS 18</t>
  </si>
  <si>
    <t>CAMPAÑA MEDIO AMBIENTE</t>
  </si>
  <si>
    <t>ENTZUN ENTZUN PROGRAMA</t>
  </si>
  <si>
    <t>LA GIPUZKOA DEL FUTURO - ENTREVISTA MARISOL GARMENDIA</t>
  </si>
  <si>
    <t>EH GIDA 2018</t>
  </si>
  <si>
    <t>"ESPECIAL TRANSPORTES"</t>
  </si>
  <si>
    <t>HOY POR HOY - ESPECIAL VIAS VERDES</t>
  </si>
  <si>
    <t>Red TOKIKOM</t>
  </si>
  <si>
    <t>SER GIPUZKOA CONJUNTA</t>
  </si>
  <si>
    <t>40 PRINCIPALES SAN SEBASTIÁN</t>
  </si>
  <si>
    <t>DBUS AUTOBUSES DONOSTIA</t>
  </si>
  <si>
    <t>Termometroak
Termómetros</t>
  </si>
  <si>
    <t>GOIENA TELEBISTA - GOIENA KOMUNIKAZIO TALDEA KOOP.E.</t>
  </si>
  <si>
    <t>GOIERRI IRRATI TELEBISTA - GOIHERRIKO IKUSKARI, S.L.</t>
  </si>
  <si>
    <t>REVISTA REAL SOCIEDAD - PRODUCCIONES MIC, S.L.</t>
  </si>
  <si>
    <t>Hedabidea
Medio de comunicación</t>
  </si>
  <si>
    <t>ELMUNDO.ES</t>
  </si>
  <si>
    <t>Markesinak
Marquesinas</t>
  </si>
  <si>
    <t>Edukiak
Contenidos</t>
  </si>
  <si>
    <t>Tokiko hedabideak
Medios locales</t>
  </si>
  <si>
    <t>COPE PAÍS VASCO</t>
  </si>
  <si>
    <t>EUROPA FM GIPUZKOA</t>
  </si>
  <si>
    <t>CADENA 100 GIPUZKOA</t>
  </si>
  <si>
    <t>EUSKADI GAZTEA</t>
  </si>
  <si>
    <t>MARQUESINAS EUSKOTREN</t>
  </si>
  <si>
    <t>SUD OUEST</t>
  </si>
  <si>
    <t>Web</t>
  </si>
  <si>
    <t>AUX MAGAZINE - AUXILIARTE FACTORIA, S.L.</t>
  </si>
  <si>
    <r>
      <t>DIPUTATU NAGUSIA</t>
    </r>
    <r>
      <rPr>
        <sz val="11"/>
        <color theme="1"/>
        <rFont val="Calibri"/>
        <family val="2"/>
        <scheme val="minor"/>
      </rPr>
      <t xml:space="preserve"> / DIPUTADO GENERAL</t>
    </r>
  </si>
  <si>
    <r>
      <t>KULTURA, TURISMO, GAZTERIA ETA KIROLA</t>
    </r>
    <r>
      <rPr>
        <sz val="11"/>
        <color theme="1"/>
        <rFont val="Calibri"/>
        <family val="2"/>
        <scheme val="minor"/>
      </rPr>
      <t xml:space="preserve"> / CULTURA, TURISMO, JUVENTUD Y DEPORTES</t>
    </r>
  </si>
  <si>
    <r>
      <t xml:space="preserve">EKONOMIA SUSTAPENA, LANDA INGURUNEA ETA LURRALDE OREKA / </t>
    </r>
    <r>
      <rPr>
        <sz val="11"/>
        <color theme="1"/>
        <rFont val="Calibri"/>
        <family val="2"/>
        <scheme val="minor"/>
      </rPr>
      <t>PROMOCIÓN ECONÓMICA, MEDIO RURAL Y EQUILIBRIO TERRITORIAL</t>
    </r>
  </si>
  <si>
    <r>
      <t xml:space="preserve">MUGIKORTASUNA ETA LURRALDE ANTOLAKETA / </t>
    </r>
    <r>
      <rPr>
        <sz val="11"/>
        <color theme="1"/>
        <rFont val="Calibri"/>
        <family val="2"/>
        <scheme val="minor"/>
      </rPr>
      <t>MOVILIDAD Y ORDENACIÓN DEL TERRITORIO</t>
    </r>
  </si>
  <si>
    <r>
      <t xml:space="preserve">INGURUMENA ETA OBRA HIDRAULIKOAK </t>
    </r>
    <r>
      <rPr>
        <sz val="11"/>
        <color theme="1"/>
        <rFont val="Calibri"/>
        <family val="2"/>
        <scheme val="minor"/>
      </rPr>
      <t>/ MEDIO AMBIENTE Y OBRAS HIDRÁULICAS</t>
    </r>
  </si>
  <si>
    <r>
      <t xml:space="preserve">Publizitate Kanpaina
</t>
    </r>
    <r>
      <rPr>
        <sz val="11"/>
        <color theme="1"/>
        <rFont val="Calibri"/>
        <family val="2"/>
        <scheme val="minor"/>
      </rPr>
      <t>Campaña de publicidad</t>
    </r>
  </si>
  <si>
    <r>
      <t xml:space="preserve">Euskarria
</t>
    </r>
    <r>
      <rPr>
        <sz val="11"/>
        <color theme="1"/>
        <rFont val="Calibri"/>
        <family val="2"/>
        <scheme val="minor"/>
      </rPr>
      <t>Soporte</t>
    </r>
  </si>
  <si>
    <r>
      <t>Gastua</t>
    </r>
    <r>
      <rPr>
        <sz val="11"/>
        <color theme="1"/>
        <rFont val="Calibri"/>
        <family val="2"/>
        <scheme val="minor"/>
      </rPr>
      <t xml:space="preserve">
Gasto</t>
    </r>
  </si>
  <si>
    <r>
      <t xml:space="preserve">Urtea: 2018, urtarrilaren 1etik ekainaren 30ra
</t>
    </r>
    <r>
      <rPr>
        <sz val="11"/>
        <color theme="1"/>
        <rFont val="Calibri"/>
        <family val="2"/>
        <scheme val="minor"/>
      </rPr>
      <t>Año: 2018, desde el 1 de enero a 30 de junio</t>
    </r>
  </si>
  <si>
    <t>Gipuzkoako Foru Aldundiak GUZTIRA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</si>
</sst>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#,##0.00\ &quot;€&quot;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4"/>
      <color indexed="9"/>
      <name val="Arial"/>
      <family val="2"/>
    </font>
    <font>
      <b/>
      <sz val="14"/>
      <color indexed="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1">
    <xf numFmtId="0" fontId="0" fillId="0" borderId="0" xfId="0"/>
    <xf numFmtId="0" fontId="5" fillId="6" borderId="9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4" fontId="6" fillId="0" borderId="0" xfId="0" applyNumberFormat="1" applyFont="1" applyAlignment="1">
      <alignment vertical="center" wrapText="1"/>
    </xf>
    <xf numFmtId="4" fontId="6" fillId="0" borderId="0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1" fillId="5" borderId="11" xfId="0" applyFont="1" applyFill="1" applyBorder="1" applyAlignment="1">
      <alignment horizontal="left" vertical="center" wrapText="1"/>
    </xf>
    <xf numFmtId="0" fontId="1" fillId="5" borderId="11" xfId="0" applyFont="1" applyFill="1" applyBorder="1" applyAlignment="1">
      <alignment vertical="center"/>
    </xf>
    <xf numFmtId="0" fontId="1" fillId="5" borderId="12" xfId="0" applyFont="1" applyFill="1" applyBorder="1" applyAlignment="1">
      <alignment vertical="center"/>
    </xf>
    <xf numFmtId="0" fontId="5" fillId="6" borderId="17" xfId="0" applyFont="1" applyFill="1" applyBorder="1" applyAlignment="1">
      <alignment horizontal="left" vertical="center" wrapText="1"/>
    </xf>
    <xf numFmtId="0" fontId="1" fillId="6" borderId="24" xfId="0" applyFont="1" applyFill="1" applyBorder="1" applyAlignment="1">
      <alignment vertical="center" wrapText="1"/>
    </xf>
    <xf numFmtId="0" fontId="1" fillId="6" borderId="20" xfId="0" applyFont="1" applyFill="1" applyBorder="1" applyAlignment="1">
      <alignment horizontal="left" vertical="center" wrapText="1"/>
    </xf>
    <xf numFmtId="4" fontId="1" fillId="6" borderId="24" xfId="0" applyNumberFormat="1" applyFont="1" applyFill="1" applyBorder="1" applyAlignment="1">
      <alignment horizontal="right" vertical="center"/>
    </xf>
    <xf numFmtId="0" fontId="5" fillId="6" borderId="18" xfId="0" applyFont="1" applyFill="1" applyBorder="1" applyAlignment="1">
      <alignment horizontal="left" vertical="center" wrapText="1"/>
    </xf>
    <xf numFmtId="0" fontId="1" fillId="6" borderId="20" xfId="0" applyFont="1" applyFill="1" applyBorder="1" applyAlignment="1">
      <alignment vertical="center" wrapText="1"/>
    </xf>
    <xf numFmtId="4" fontId="1" fillId="6" borderId="20" xfId="0" applyNumberFormat="1" applyFont="1" applyFill="1" applyBorder="1" applyAlignment="1">
      <alignment horizontal="righ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20" xfId="0" applyFont="1" applyFill="1" applyBorder="1" applyAlignment="1">
      <alignment horizontal="left" vertical="center"/>
    </xf>
    <xf numFmtId="0" fontId="1" fillId="7" borderId="20" xfId="0" applyFont="1" applyFill="1" applyBorder="1" applyAlignment="1">
      <alignment horizontal="left" vertical="center" wrapText="1"/>
    </xf>
    <xf numFmtId="0" fontId="1" fillId="6" borderId="25" xfId="0" applyFont="1" applyFill="1" applyBorder="1" applyAlignment="1">
      <alignment horizontal="left" vertical="center"/>
    </xf>
    <xf numFmtId="0" fontId="1" fillId="6" borderId="25" xfId="0" applyFont="1" applyFill="1" applyBorder="1" applyAlignment="1">
      <alignment horizontal="left" vertical="center" wrapText="1"/>
    </xf>
    <xf numFmtId="4" fontId="1" fillId="6" borderId="25" xfId="0" applyNumberFormat="1" applyFont="1" applyFill="1" applyBorder="1" applyAlignment="1">
      <alignment horizontal="right" vertical="center"/>
    </xf>
    <xf numFmtId="0" fontId="1" fillId="6" borderId="25" xfId="0" applyFont="1" applyFill="1" applyBorder="1" applyAlignment="1">
      <alignment vertical="center" wrapText="1"/>
    </xf>
    <xf numFmtId="0" fontId="5" fillId="6" borderId="8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vertical="center" wrapText="1"/>
    </xf>
    <xf numFmtId="0" fontId="1" fillId="0" borderId="24" xfId="0" applyFont="1" applyFill="1" applyBorder="1" applyAlignment="1">
      <alignment vertical="center" wrapText="1"/>
    </xf>
    <xf numFmtId="0" fontId="1" fillId="0" borderId="24" xfId="0" applyFont="1" applyFill="1" applyBorder="1" applyAlignment="1">
      <alignment horizontal="left" vertical="center" wrapText="1"/>
    </xf>
    <xf numFmtId="4" fontId="1" fillId="0" borderId="24" xfId="0" applyNumberFormat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 wrapText="1"/>
    </xf>
    <xf numFmtId="0" fontId="1" fillId="0" borderId="20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4" fontId="1" fillId="0" borderId="20" xfId="0" applyNumberFormat="1" applyFont="1" applyFill="1" applyBorder="1" applyAlignment="1">
      <alignment horizontal="right" vertical="center"/>
    </xf>
    <xf numFmtId="0" fontId="5" fillId="0" borderId="16" xfId="0" applyFont="1" applyFill="1" applyBorder="1" applyAlignment="1">
      <alignment vertical="center" wrapText="1"/>
    </xf>
    <xf numFmtId="0" fontId="1" fillId="0" borderId="19" xfId="0" applyFont="1" applyFill="1" applyBorder="1" applyAlignment="1">
      <alignment horizontal="left" vertical="center"/>
    </xf>
    <xf numFmtId="4" fontId="1" fillId="0" borderId="19" xfId="0" applyNumberFormat="1" applyFont="1" applyFill="1" applyBorder="1" applyAlignment="1">
      <alignment horizontal="right" vertical="center"/>
    </xf>
    <xf numFmtId="0" fontId="7" fillId="3" borderId="16" xfId="0" applyFont="1" applyFill="1" applyBorder="1" applyAlignment="1">
      <alignment horizontal="right" vertical="center"/>
    </xf>
    <xf numFmtId="0" fontId="7" fillId="3" borderId="27" xfId="0" applyFont="1" applyFill="1" applyBorder="1" applyAlignment="1">
      <alignment horizontal="right" vertical="center"/>
    </xf>
    <xf numFmtId="0" fontId="7" fillId="3" borderId="23" xfId="0" applyFont="1" applyFill="1" applyBorder="1" applyAlignment="1">
      <alignment horizontal="right" vertical="center"/>
    </xf>
    <xf numFmtId="4" fontId="5" fillId="3" borderId="8" xfId="0" applyNumberFormat="1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left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5" borderId="14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 wrapText="1"/>
    </xf>
    <xf numFmtId="4" fontId="1" fillId="0" borderId="25" xfId="0" applyNumberFormat="1" applyFont="1" applyFill="1" applyBorder="1" applyAlignment="1">
      <alignment horizontal="right" vertical="center"/>
    </xf>
    <xf numFmtId="0" fontId="1" fillId="0" borderId="19" xfId="0" applyFont="1" applyFill="1" applyBorder="1" applyAlignment="1">
      <alignment horizontal="left" vertical="center" wrapText="1"/>
    </xf>
    <xf numFmtId="0" fontId="1" fillId="0" borderId="26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 wrapText="1"/>
    </xf>
    <xf numFmtId="4" fontId="1" fillId="0" borderId="8" xfId="0" applyNumberFormat="1" applyFont="1" applyFill="1" applyBorder="1" applyAlignment="1">
      <alignment horizontal="right" vertical="center"/>
    </xf>
    <xf numFmtId="0" fontId="7" fillId="3" borderId="13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0" fontId="7" fillId="3" borderId="14" xfId="0" applyFont="1" applyFill="1" applyBorder="1" applyAlignment="1">
      <alignment horizontal="right" vertical="center"/>
    </xf>
    <xf numFmtId="4" fontId="5" fillId="3" borderId="9" xfId="0" applyNumberFormat="1" applyFont="1" applyFill="1" applyBorder="1" applyAlignment="1">
      <alignment horizontal="right"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 wrapText="1"/>
    </xf>
    <xf numFmtId="4" fontId="1" fillId="0" borderId="9" xfId="0" applyNumberFormat="1" applyFont="1" applyFill="1" applyBorder="1" applyAlignment="1">
      <alignment horizontal="right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 wrapText="1"/>
    </xf>
    <xf numFmtId="4" fontId="1" fillId="0" borderId="17" xfId="0" applyNumberFormat="1" applyFont="1" applyFill="1" applyBorder="1" applyAlignment="1">
      <alignment horizontal="right" vertical="center"/>
    </xf>
    <xf numFmtId="0" fontId="1" fillId="6" borderId="9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4" fontId="1" fillId="6" borderId="6" xfId="0" applyNumberFormat="1" applyFont="1" applyFill="1" applyBorder="1" applyAlignment="1">
      <alignment horizontal="right" vertical="center"/>
    </xf>
    <xf numFmtId="4" fontId="1" fillId="6" borderId="14" xfId="0" applyNumberFormat="1" applyFont="1" applyFill="1" applyBorder="1" applyAlignment="1">
      <alignment horizontal="right" vertical="center"/>
    </xf>
    <xf numFmtId="0" fontId="1" fillId="0" borderId="8" xfId="0" applyFont="1" applyFill="1" applyBorder="1" applyAlignment="1">
      <alignment horizontal="left" vertical="center" wrapText="1"/>
    </xf>
    <xf numFmtId="4" fontId="1" fillId="0" borderId="14" xfId="0" applyNumberFormat="1" applyFont="1" applyFill="1" applyBorder="1" applyAlignment="1">
      <alignment horizontal="right" vertical="center"/>
    </xf>
    <xf numFmtId="0" fontId="1" fillId="0" borderId="13" xfId="0" applyFont="1" applyFill="1" applyBorder="1" applyAlignment="1">
      <alignment horizontal="left" vertical="center"/>
    </xf>
    <xf numFmtId="4" fontId="1" fillId="0" borderId="21" xfId="0" applyNumberFormat="1" applyFont="1" applyFill="1" applyBorder="1" applyAlignment="1">
      <alignment horizontal="right" vertical="center"/>
    </xf>
    <xf numFmtId="4" fontId="1" fillId="0" borderId="22" xfId="0" applyNumberFormat="1" applyFont="1" applyFill="1" applyBorder="1" applyAlignment="1">
      <alignment horizontal="right" vertical="center"/>
    </xf>
    <xf numFmtId="4" fontId="1" fillId="0" borderId="23" xfId="0" applyNumberFormat="1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4" fontId="5" fillId="2" borderId="6" xfId="0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8" fillId="8" borderId="13" xfId="0" applyFont="1" applyFill="1" applyBorder="1" applyAlignment="1">
      <alignment horizontal="right" vertical="center" wrapText="1"/>
    </xf>
    <xf numFmtId="0" fontId="8" fillId="8" borderId="7" xfId="0" applyFont="1" applyFill="1" applyBorder="1" applyAlignment="1">
      <alignment horizontal="right" vertical="center" wrapText="1"/>
    </xf>
    <xf numFmtId="164" fontId="9" fillId="8" borderId="14" xfId="0" applyNumberFormat="1" applyFont="1" applyFill="1" applyBorder="1" applyAlignment="1">
      <alignment horizontal="right" vertical="center" wrapText="1"/>
    </xf>
  </cellXfs>
  <cellStyles count="2">
    <cellStyle name="Euro" xfId="1"/>
    <cellStyle name="Normal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47625</xdr:rowOff>
    </xdr:from>
    <xdr:to>
      <xdr:col>1</xdr:col>
      <xdr:colOff>3428134</xdr:colOff>
      <xdr:row>0</xdr:row>
      <xdr:rowOff>704850</xdr:rowOff>
    </xdr:to>
    <xdr:pic>
      <xdr:nvPicPr>
        <xdr:cNvPr id="102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47625"/>
          <a:ext cx="32861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ko gai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H142"/>
  <sheetViews>
    <sheetView tabSelected="1" showRuler="0" topLeftCell="C122" zoomScale="87" zoomScaleNormal="87" zoomScaleSheetLayoutView="50" workbookViewId="0">
      <selection activeCell="F142" sqref="F142"/>
    </sheetView>
  </sheetViews>
  <sheetFormatPr defaultColWidth="11.42578125" defaultRowHeight="11.25" x14ac:dyDescent="0.2"/>
  <cols>
    <col min="1" max="1" width="5.7109375" style="2" customWidth="1"/>
    <col min="2" max="2" width="116.7109375" style="2" customWidth="1"/>
    <col min="3" max="3" width="66.7109375" style="2" bestFit="1" customWidth="1"/>
    <col min="4" max="4" width="31.85546875" style="3" bestFit="1" customWidth="1"/>
    <col min="5" max="5" width="16.28515625" style="12" bestFit="1" customWidth="1"/>
    <col min="6" max="6" width="11.42578125" style="4" bestFit="1" customWidth="1"/>
    <col min="7" max="138" width="11.42578125" style="4"/>
    <col min="139" max="16384" width="11.42578125" style="2"/>
  </cols>
  <sheetData>
    <row r="1" spans="2:138" ht="59.25" customHeight="1" x14ac:dyDescent="0.2"/>
    <row r="2" spans="2:138" ht="47.25" customHeight="1" x14ac:dyDescent="0.2">
      <c r="B2" s="106" t="s">
        <v>123</v>
      </c>
      <c r="C2" s="107"/>
      <c r="D2" s="107"/>
      <c r="E2" s="107"/>
    </row>
    <row r="3" spans="2:138" ht="12" thickBot="1" x14ac:dyDescent="0.25">
      <c r="B3" s="5"/>
      <c r="C3" s="6"/>
      <c r="D3" s="7"/>
      <c r="E3" s="13"/>
    </row>
    <row r="4" spans="2:138" ht="27.75" customHeight="1" thickBot="1" x14ac:dyDescent="0.25">
      <c r="B4" s="99" t="s">
        <v>3</v>
      </c>
      <c r="C4" s="100"/>
      <c r="D4" s="100"/>
      <c r="E4" s="101"/>
    </row>
    <row r="5" spans="2:138" ht="30.75" thickBot="1" x14ac:dyDescent="0.25">
      <c r="B5" s="102" t="s">
        <v>120</v>
      </c>
      <c r="C5" s="103" t="s">
        <v>102</v>
      </c>
      <c r="D5" s="104" t="s">
        <v>121</v>
      </c>
      <c r="E5" s="105" t="s">
        <v>122</v>
      </c>
    </row>
    <row r="6" spans="2:138" s="8" customFormat="1" ht="12" customHeight="1" thickBot="1" x14ac:dyDescent="0.25">
      <c r="B6" s="24" t="s">
        <v>115</v>
      </c>
      <c r="C6" s="25"/>
      <c r="D6" s="26"/>
      <c r="E6" s="27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</row>
    <row r="7" spans="2:138" s="16" customFormat="1" ht="30" x14ac:dyDescent="0.2">
      <c r="B7" s="28" t="s">
        <v>52</v>
      </c>
      <c r="C7" s="29" t="s">
        <v>76</v>
      </c>
      <c r="D7" s="30" t="s">
        <v>104</v>
      </c>
      <c r="E7" s="31">
        <f>6776+818.88+818.88</f>
        <v>8413.76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</row>
    <row r="8" spans="2:138" s="16" customFormat="1" ht="30" x14ac:dyDescent="0.2">
      <c r="B8" s="32"/>
      <c r="C8" s="33" t="s">
        <v>53</v>
      </c>
      <c r="D8" s="30" t="s">
        <v>104</v>
      </c>
      <c r="E8" s="34">
        <f>17315.58+5333.68+5333.68</f>
        <v>27982.940000000002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</row>
    <row r="9" spans="2:138" s="16" customFormat="1" ht="30" x14ac:dyDescent="0.2">
      <c r="B9" s="32"/>
      <c r="C9" s="33" t="s">
        <v>111</v>
      </c>
      <c r="D9" s="30" t="s">
        <v>104</v>
      </c>
      <c r="E9" s="34">
        <f>1928.44+1928.44</f>
        <v>3856.88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</row>
    <row r="10" spans="2:138" s="16" customFormat="1" ht="30" x14ac:dyDescent="0.2">
      <c r="B10" s="32"/>
      <c r="C10" s="33" t="s">
        <v>33</v>
      </c>
      <c r="D10" s="30" t="s">
        <v>30</v>
      </c>
      <c r="E10" s="34">
        <f>6050+27426.68+788.59+1752.41</f>
        <v>36017.68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</row>
    <row r="11" spans="2:138" s="16" customFormat="1" ht="30" x14ac:dyDescent="0.2">
      <c r="B11" s="32"/>
      <c r="C11" s="33" t="s">
        <v>54</v>
      </c>
      <c r="D11" s="35" t="s">
        <v>105</v>
      </c>
      <c r="E11" s="34">
        <v>1863.4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</row>
    <row r="12" spans="2:138" s="16" customFormat="1" ht="30" x14ac:dyDescent="0.2">
      <c r="B12" s="32"/>
      <c r="C12" s="33" t="s">
        <v>31</v>
      </c>
      <c r="D12" s="35" t="s">
        <v>105</v>
      </c>
      <c r="E12" s="34">
        <v>1863.4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</row>
    <row r="13" spans="2:138" s="16" customFormat="1" ht="30" x14ac:dyDescent="0.2">
      <c r="B13" s="32"/>
      <c r="C13" s="33" t="s">
        <v>25</v>
      </c>
      <c r="D13" s="35" t="s">
        <v>105</v>
      </c>
      <c r="E13" s="34">
        <v>1761.52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</row>
    <row r="14" spans="2:138" s="16" customFormat="1" ht="30" x14ac:dyDescent="0.2">
      <c r="B14" s="32"/>
      <c r="C14" s="33" t="s">
        <v>6</v>
      </c>
      <c r="D14" s="30" t="s">
        <v>5</v>
      </c>
      <c r="E14" s="34">
        <f>3748.89+2420+1497.09+1437.09</f>
        <v>9103.07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</row>
    <row r="15" spans="2:138" s="16" customFormat="1" ht="30" x14ac:dyDescent="0.2">
      <c r="B15" s="32"/>
      <c r="C15" s="33" t="s">
        <v>8</v>
      </c>
      <c r="D15" s="30" t="s">
        <v>5</v>
      </c>
      <c r="E15" s="34">
        <f>3689.67+3571.92+26672.03+1429.31+1429.31</f>
        <v>36792.239999999991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</row>
    <row r="16" spans="2:138" s="16" customFormat="1" ht="30" x14ac:dyDescent="0.2">
      <c r="B16" s="32"/>
      <c r="C16" s="33" t="s">
        <v>9</v>
      </c>
      <c r="D16" s="30" t="s">
        <v>5</v>
      </c>
      <c r="E16" s="34">
        <f>6500.91+66953.22+4290.08+4329.03+4290.06+4329.01</f>
        <v>90692.31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</row>
    <row r="17" spans="2:138" s="16" customFormat="1" ht="30" x14ac:dyDescent="0.2">
      <c r="B17" s="32"/>
      <c r="C17" s="33" t="s">
        <v>7</v>
      </c>
      <c r="D17" s="30" t="s">
        <v>5</v>
      </c>
      <c r="E17" s="34">
        <f>3277.21+1792.31+1792.31</f>
        <v>6861.83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</row>
    <row r="18" spans="2:138" s="16" customFormat="1" ht="30" x14ac:dyDescent="0.2">
      <c r="B18" s="32"/>
      <c r="C18" s="33" t="s">
        <v>107</v>
      </c>
      <c r="D18" s="30" t="s">
        <v>4</v>
      </c>
      <c r="E18" s="34">
        <f>945.25+384.96+133.57+140.6+48.45</f>
        <v>1652.83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</row>
    <row r="19" spans="2:138" s="16" customFormat="1" ht="30" x14ac:dyDescent="0.2">
      <c r="B19" s="32"/>
      <c r="C19" s="33" t="s">
        <v>16</v>
      </c>
      <c r="D19" s="30" t="s">
        <v>4</v>
      </c>
      <c r="E19" s="34">
        <f>5747.5+535.79+705.67</f>
        <v>6988.96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</row>
    <row r="20" spans="2:138" s="16" customFormat="1" ht="30" x14ac:dyDescent="0.2">
      <c r="B20" s="32"/>
      <c r="C20" s="33" t="s">
        <v>14</v>
      </c>
      <c r="D20" s="30" t="s">
        <v>4</v>
      </c>
      <c r="E20" s="34">
        <f>3368.64+777.55+827.64</f>
        <v>4973.83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</row>
    <row r="21" spans="2:138" s="16" customFormat="1" ht="30" x14ac:dyDescent="0.2">
      <c r="B21" s="32"/>
      <c r="C21" s="33" t="s">
        <v>35</v>
      </c>
      <c r="D21" s="30" t="s">
        <v>4</v>
      </c>
      <c r="E21" s="34">
        <f>1234.2+251+303.71+110.55</f>
        <v>1899.46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</row>
    <row r="22" spans="2:138" s="16" customFormat="1" ht="30" x14ac:dyDescent="0.2">
      <c r="B22" s="32"/>
      <c r="C22" s="33" t="s">
        <v>12</v>
      </c>
      <c r="D22" s="30" t="s">
        <v>4</v>
      </c>
      <c r="E22" s="34">
        <f>1016.4+16843.2+4065.6+274.43+121.97</f>
        <v>22321.600000000002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</row>
    <row r="23" spans="2:138" s="16" customFormat="1" ht="30" x14ac:dyDescent="0.2">
      <c r="B23" s="32"/>
      <c r="C23" s="33" t="s">
        <v>51</v>
      </c>
      <c r="D23" s="30" t="s">
        <v>4</v>
      </c>
      <c r="E23" s="34">
        <f>7434.97+34606+4840+1542.92+289.31+96.42+351.42+201.25+1522.25+285.44+95.2+141.79+79.28</f>
        <v>51486.249999999993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</row>
    <row r="24" spans="2:138" s="16" customFormat="1" ht="30" x14ac:dyDescent="0.2">
      <c r="B24" s="32"/>
      <c r="C24" s="33" t="s">
        <v>34</v>
      </c>
      <c r="D24" s="30" t="s">
        <v>30</v>
      </c>
      <c r="E24" s="34">
        <v>2420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</row>
    <row r="25" spans="2:138" s="16" customFormat="1" ht="30" x14ac:dyDescent="0.2">
      <c r="B25" s="32"/>
      <c r="C25" s="36" t="s">
        <v>18</v>
      </c>
      <c r="D25" s="30" t="s">
        <v>11</v>
      </c>
      <c r="E25" s="34">
        <v>5203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</row>
    <row r="26" spans="2:138" s="16" customFormat="1" ht="30" x14ac:dyDescent="0.2">
      <c r="B26" s="32"/>
      <c r="C26" s="33" t="s">
        <v>49</v>
      </c>
      <c r="D26" s="30" t="s">
        <v>30</v>
      </c>
      <c r="E26" s="34">
        <v>18150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</row>
    <row r="27" spans="2:138" s="16" customFormat="1" ht="30" x14ac:dyDescent="0.2">
      <c r="B27" s="32"/>
      <c r="C27" s="36" t="s">
        <v>50</v>
      </c>
      <c r="D27" s="30" t="s">
        <v>30</v>
      </c>
      <c r="E27" s="34">
        <v>5929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</row>
    <row r="28" spans="2:138" s="16" customFormat="1" ht="30" x14ac:dyDescent="0.2">
      <c r="B28" s="32"/>
      <c r="C28" s="30" t="s">
        <v>45</v>
      </c>
      <c r="D28" s="30" t="s">
        <v>13</v>
      </c>
      <c r="E28" s="34">
        <v>95771.5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</row>
    <row r="29" spans="2:138" s="16" customFormat="1" ht="30" x14ac:dyDescent="0.2">
      <c r="B29" s="32"/>
      <c r="C29" s="30" t="s">
        <v>56</v>
      </c>
      <c r="D29" s="30" t="s">
        <v>98</v>
      </c>
      <c r="E29" s="34">
        <v>20386.080000000002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</row>
    <row r="30" spans="2:138" s="16" customFormat="1" ht="30" x14ac:dyDescent="0.2">
      <c r="B30" s="32"/>
      <c r="C30" s="36" t="s">
        <v>40</v>
      </c>
      <c r="D30" s="30" t="s">
        <v>11</v>
      </c>
      <c r="E30" s="34">
        <f>1347.63+1347.63</f>
        <v>2695.26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</row>
    <row r="31" spans="2:138" s="16" customFormat="1" ht="30" x14ac:dyDescent="0.2">
      <c r="B31" s="32"/>
      <c r="C31" s="33" t="s">
        <v>99</v>
      </c>
      <c r="D31" s="30" t="s">
        <v>13</v>
      </c>
      <c r="E31" s="34">
        <v>1058.75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</row>
    <row r="32" spans="2:138" s="16" customFormat="1" ht="15" x14ac:dyDescent="0.2">
      <c r="B32" s="32"/>
      <c r="C32" s="36" t="s">
        <v>59</v>
      </c>
      <c r="D32" s="37" t="s">
        <v>113</v>
      </c>
      <c r="E32" s="34">
        <v>2420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</row>
    <row r="33" spans="2:138" s="16" customFormat="1" ht="30" x14ac:dyDescent="0.2">
      <c r="B33" s="32"/>
      <c r="C33" s="36" t="s">
        <v>28</v>
      </c>
      <c r="D33" s="30" t="s">
        <v>13</v>
      </c>
      <c r="E33" s="34">
        <v>1058.75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</row>
    <row r="34" spans="2:138" s="16" customFormat="1" ht="30" x14ac:dyDescent="0.2">
      <c r="B34" s="32"/>
      <c r="C34" s="36" t="s">
        <v>78</v>
      </c>
      <c r="D34" s="30" t="s">
        <v>13</v>
      </c>
      <c r="E34" s="34">
        <v>1058.75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</row>
    <row r="35" spans="2:138" s="16" customFormat="1" ht="30" x14ac:dyDescent="0.2">
      <c r="B35" s="32"/>
      <c r="C35" s="33" t="s">
        <v>21</v>
      </c>
      <c r="D35" s="30" t="s">
        <v>13</v>
      </c>
      <c r="E35" s="34">
        <v>5445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</row>
    <row r="36" spans="2:138" s="16" customFormat="1" ht="30" x14ac:dyDescent="0.2">
      <c r="B36" s="32"/>
      <c r="C36" s="38" t="s">
        <v>100</v>
      </c>
      <c r="D36" s="39" t="s">
        <v>37</v>
      </c>
      <c r="E36" s="40">
        <v>1058.75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</row>
    <row r="37" spans="2:138" s="16" customFormat="1" ht="30" x14ac:dyDescent="0.2">
      <c r="B37" s="32"/>
      <c r="C37" s="41" t="s">
        <v>94</v>
      </c>
      <c r="D37" s="39" t="s">
        <v>106</v>
      </c>
      <c r="E37" s="34">
        <v>4469.0600000000004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</row>
    <row r="38" spans="2:138" s="16" customFormat="1" ht="30" x14ac:dyDescent="0.2">
      <c r="B38" s="32"/>
      <c r="C38" s="36" t="s">
        <v>108</v>
      </c>
      <c r="D38" s="30" t="s">
        <v>4</v>
      </c>
      <c r="E38" s="40">
        <f>429.07+178.6</f>
        <v>607.66999999999996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</row>
    <row r="39" spans="2:138" s="16" customFormat="1" ht="30" x14ac:dyDescent="0.2">
      <c r="B39" s="32"/>
      <c r="C39" s="38" t="s">
        <v>109</v>
      </c>
      <c r="D39" s="30" t="s">
        <v>4</v>
      </c>
      <c r="E39" s="40">
        <f>290.52+94.53+472.63+134.16</f>
        <v>991.83999999999992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</row>
    <row r="40" spans="2:138" s="16" customFormat="1" ht="30.75" thickBot="1" x14ac:dyDescent="0.25">
      <c r="B40" s="42"/>
      <c r="C40" s="38" t="s">
        <v>110</v>
      </c>
      <c r="D40" s="30" t="s">
        <v>4</v>
      </c>
      <c r="E40" s="40">
        <f>287.5+470.45</f>
        <v>757.95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</row>
    <row r="41" spans="2:138" s="10" customFormat="1" ht="30" x14ac:dyDescent="0.2">
      <c r="B41" s="43" t="s">
        <v>48</v>
      </c>
      <c r="C41" s="44" t="s">
        <v>55</v>
      </c>
      <c r="D41" s="45" t="s">
        <v>104</v>
      </c>
      <c r="E41" s="46">
        <v>16320.48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</row>
    <row r="42" spans="2:138" s="10" customFormat="1" ht="30" x14ac:dyDescent="0.2">
      <c r="B42" s="47"/>
      <c r="C42" s="48" t="s">
        <v>24</v>
      </c>
      <c r="D42" s="49" t="s">
        <v>105</v>
      </c>
      <c r="E42" s="50">
        <v>1089</v>
      </c>
      <c r="F42" s="11"/>
      <c r="G42" s="11"/>
      <c r="H42" s="17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</row>
    <row r="43" spans="2:138" s="10" customFormat="1" ht="30" x14ac:dyDescent="0.2">
      <c r="B43" s="47"/>
      <c r="C43" s="48" t="s">
        <v>31</v>
      </c>
      <c r="D43" s="49" t="s">
        <v>105</v>
      </c>
      <c r="E43" s="50">
        <v>1089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</row>
    <row r="44" spans="2:138" s="10" customFormat="1" ht="30" x14ac:dyDescent="0.2">
      <c r="B44" s="47"/>
      <c r="C44" s="48" t="s">
        <v>25</v>
      </c>
      <c r="D44" s="49" t="s">
        <v>105</v>
      </c>
      <c r="E44" s="50">
        <v>1028.5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</row>
    <row r="45" spans="2:138" s="10" customFormat="1" ht="30.75" thickBot="1" x14ac:dyDescent="0.25">
      <c r="B45" s="51"/>
      <c r="C45" s="52" t="s">
        <v>23</v>
      </c>
      <c r="D45" s="49" t="s">
        <v>105</v>
      </c>
      <c r="E45" s="53">
        <v>1028.5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</row>
    <row r="46" spans="2:138" s="8" customFormat="1" ht="15.75" thickBot="1" x14ac:dyDescent="0.25">
      <c r="B46" s="54" t="s">
        <v>2</v>
      </c>
      <c r="C46" s="55"/>
      <c r="D46" s="56"/>
      <c r="E46" s="57">
        <f>SUM(E7:E45)</f>
        <v>504568.79999999993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</row>
    <row r="47" spans="2:138" ht="15.75" thickBot="1" x14ac:dyDescent="0.25">
      <c r="B47" s="58" t="s">
        <v>116</v>
      </c>
      <c r="C47" s="59"/>
      <c r="D47" s="59"/>
      <c r="E47" s="60"/>
    </row>
    <row r="48" spans="2:138" ht="30" x14ac:dyDescent="0.2">
      <c r="B48" s="61" t="s">
        <v>60</v>
      </c>
      <c r="C48" s="62" t="s">
        <v>9</v>
      </c>
      <c r="D48" s="45" t="s">
        <v>5</v>
      </c>
      <c r="E48" s="46">
        <f>2268.75+3100.63+12931.88+3630+3932.5+4386.25</f>
        <v>30250.01</v>
      </c>
    </row>
    <row r="49" spans="2:5" ht="30" x14ac:dyDescent="0.2">
      <c r="B49" s="63"/>
      <c r="C49" s="48" t="s">
        <v>17</v>
      </c>
      <c r="D49" s="64" t="s">
        <v>5</v>
      </c>
      <c r="E49" s="50">
        <f>2703.14+1886.2</f>
        <v>4589.34</v>
      </c>
    </row>
    <row r="50" spans="2:5" ht="30" x14ac:dyDescent="0.2">
      <c r="B50" s="63"/>
      <c r="C50" s="48" t="s">
        <v>58</v>
      </c>
      <c r="D50" s="64" t="s">
        <v>4</v>
      </c>
      <c r="E50" s="50">
        <v>326.7</v>
      </c>
    </row>
    <row r="51" spans="2:5" ht="30" x14ac:dyDescent="0.2">
      <c r="B51" s="63"/>
      <c r="C51" s="48" t="s">
        <v>14</v>
      </c>
      <c r="D51" s="64" t="s">
        <v>4</v>
      </c>
      <c r="E51" s="50">
        <v>1851.3</v>
      </c>
    </row>
    <row r="52" spans="2:5" ht="30" x14ac:dyDescent="0.2">
      <c r="B52" s="63"/>
      <c r="C52" s="48" t="s">
        <v>16</v>
      </c>
      <c r="D52" s="64" t="s">
        <v>4</v>
      </c>
      <c r="E52" s="50">
        <v>3375.96</v>
      </c>
    </row>
    <row r="53" spans="2:5" ht="30.75" thickBot="1" x14ac:dyDescent="0.25">
      <c r="B53" s="63"/>
      <c r="C53" s="65" t="s">
        <v>15</v>
      </c>
      <c r="D53" s="66" t="s">
        <v>4</v>
      </c>
      <c r="E53" s="67">
        <v>1452</v>
      </c>
    </row>
    <row r="54" spans="2:5" ht="30" x14ac:dyDescent="0.2">
      <c r="B54" s="61" t="s">
        <v>61</v>
      </c>
      <c r="C54" s="62" t="s">
        <v>103</v>
      </c>
      <c r="D54" s="45" t="s">
        <v>30</v>
      </c>
      <c r="E54" s="46">
        <v>2541</v>
      </c>
    </row>
    <row r="55" spans="2:5" ht="30.75" thickBot="1" x14ac:dyDescent="0.25">
      <c r="B55" s="63"/>
      <c r="C55" s="52" t="s">
        <v>9</v>
      </c>
      <c r="D55" s="68" t="s">
        <v>5</v>
      </c>
      <c r="E55" s="53">
        <v>1210</v>
      </c>
    </row>
    <row r="56" spans="2:5" ht="30" x14ac:dyDescent="0.2">
      <c r="B56" s="61" t="s">
        <v>29</v>
      </c>
      <c r="C56" s="62" t="s">
        <v>17</v>
      </c>
      <c r="D56" s="45" t="s">
        <v>4</v>
      </c>
      <c r="E56" s="46">
        <f>2485.44+2116.68</f>
        <v>4602.12</v>
      </c>
    </row>
    <row r="57" spans="2:5" ht="30" x14ac:dyDescent="0.2">
      <c r="B57" s="63"/>
      <c r="C57" s="64" t="s">
        <v>16</v>
      </c>
      <c r="D57" s="64" t="s">
        <v>4</v>
      </c>
      <c r="E57" s="50">
        <v>871.2</v>
      </c>
    </row>
    <row r="58" spans="2:5" ht="30" x14ac:dyDescent="0.2">
      <c r="B58" s="63"/>
      <c r="C58" s="69" t="s">
        <v>14</v>
      </c>
      <c r="D58" s="64" t="s">
        <v>4</v>
      </c>
      <c r="E58" s="50">
        <v>479.16</v>
      </c>
    </row>
    <row r="59" spans="2:5" ht="30.75" thickBot="1" x14ac:dyDescent="0.25">
      <c r="B59" s="63"/>
      <c r="C59" s="70" t="s">
        <v>15</v>
      </c>
      <c r="D59" s="68" t="s">
        <v>4</v>
      </c>
      <c r="E59" s="53">
        <v>377.52</v>
      </c>
    </row>
    <row r="60" spans="2:5" ht="30.75" thickBot="1" x14ac:dyDescent="0.25">
      <c r="B60" s="71" t="s">
        <v>52</v>
      </c>
      <c r="C60" s="70" t="s">
        <v>22</v>
      </c>
      <c r="D60" s="68" t="s">
        <v>4</v>
      </c>
      <c r="E60" s="72">
        <v>363</v>
      </c>
    </row>
    <row r="61" spans="2:5" ht="15.75" thickBot="1" x14ac:dyDescent="0.25">
      <c r="B61" s="73" t="s">
        <v>2</v>
      </c>
      <c r="C61" s="74"/>
      <c r="D61" s="75"/>
      <c r="E61" s="76">
        <f>SUM(E48:E60)</f>
        <v>52289.31</v>
      </c>
    </row>
    <row r="62" spans="2:5" ht="15" customHeight="1" thickBot="1" x14ac:dyDescent="0.25">
      <c r="B62" s="58" t="s">
        <v>117</v>
      </c>
      <c r="C62" s="59"/>
      <c r="D62" s="59"/>
      <c r="E62" s="60"/>
    </row>
    <row r="63" spans="2:5" ht="30" x14ac:dyDescent="0.2">
      <c r="B63" s="61" t="s">
        <v>57</v>
      </c>
      <c r="C63" s="62" t="s">
        <v>97</v>
      </c>
      <c r="D63" s="49" t="s">
        <v>105</v>
      </c>
      <c r="E63" s="46">
        <v>13431</v>
      </c>
    </row>
    <row r="64" spans="2:5" ht="30" x14ac:dyDescent="0.2">
      <c r="B64" s="63"/>
      <c r="C64" s="69" t="s">
        <v>54</v>
      </c>
      <c r="D64" s="49" t="s">
        <v>105</v>
      </c>
      <c r="E64" s="50">
        <v>1331</v>
      </c>
    </row>
    <row r="65" spans="2:5" ht="30" x14ac:dyDescent="0.2">
      <c r="B65" s="63"/>
      <c r="C65" s="69" t="s">
        <v>31</v>
      </c>
      <c r="D65" s="49" t="s">
        <v>105</v>
      </c>
      <c r="E65" s="50">
        <v>968</v>
      </c>
    </row>
    <row r="66" spans="2:5" ht="30" x14ac:dyDescent="0.2">
      <c r="B66" s="63"/>
      <c r="C66" s="69" t="s">
        <v>25</v>
      </c>
      <c r="D66" s="49" t="s">
        <v>105</v>
      </c>
      <c r="E66" s="50">
        <v>726</v>
      </c>
    </row>
    <row r="67" spans="2:5" ht="30" x14ac:dyDescent="0.2">
      <c r="B67" s="63"/>
      <c r="C67" s="69" t="s">
        <v>6</v>
      </c>
      <c r="D67" s="64" t="s">
        <v>5</v>
      </c>
      <c r="E67" s="50">
        <v>2820.34</v>
      </c>
    </row>
    <row r="68" spans="2:5" ht="30" x14ac:dyDescent="0.2">
      <c r="B68" s="63"/>
      <c r="C68" s="69" t="s">
        <v>8</v>
      </c>
      <c r="D68" s="64" t="s">
        <v>5</v>
      </c>
      <c r="E68" s="50">
        <f>5124.53+3571.92</f>
        <v>8696.4500000000007</v>
      </c>
    </row>
    <row r="69" spans="2:5" ht="30" x14ac:dyDescent="0.2">
      <c r="B69" s="63"/>
      <c r="C69" s="69" t="s">
        <v>9</v>
      </c>
      <c r="D69" s="64" t="s">
        <v>5</v>
      </c>
      <c r="E69" s="50">
        <v>7860.09</v>
      </c>
    </row>
    <row r="70" spans="2:5" ht="30" x14ac:dyDescent="0.2">
      <c r="B70" s="63"/>
      <c r="C70" s="69" t="s">
        <v>7</v>
      </c>
      <c r="D70" s="64" t="s">
        <v>5</v>
      </c>
      <c r="E70" s="50">
        <v>4551.68</v>
      </c>
    </row>
    <row r="71" spans="2:5" ht="30" x14ac:dyDescent="0.2">
      <c r="B71" s="63"/>
      <c r="C71" s="69" t="s">
        <v>94</v>
      </c>
      <c r="D71" s="30" t="s">
        <v>106</v>
      </c>
      <c r="E71" s="50">
        <v>3184.12</v>
      </c>
    </row>
    <row r="72" spans="2:5" ht="30" x14ac:dyDescent="0.2">
      <c r="B72" s="63"/>
      <c r="C72" s="69" t="s">
        <v>77</v>
      </c>
      <c r="D72" s="64" t="s">
        <v>4</v>
      </c>
      <c r="E72" s="50">
        <v>1050.28</v>
      </c>
    </row>
    <row r="73" spans="2:5" ht="30" x14ac:dyDescent="0.2">
      <c r="B73" s="63"/>
      <c r="C73" s="69" t="s">
        <v>16</v>
      </c>
      <c r="D73" s="64" t="s">
        <v>4</v>
      </c>
      <c r="E73" s="50">
        <v>5104.6899999999996</v>
      </c>
    </row>
    <row r="74" spans="2:5" ht="30" x14ac:dyDescent="0.2">
      <c r="B74" s="63"/>
      <c r="C74" s="69" t="s">
        <v>14</v>
      </c>
      <c r="D74" s="64" t="s">
        <v>4</v>
      </c>
      <c r="E74" s="50">
        <v>3021.98</v>
      </c>
    </row>
    <row r="75" spans="2:5" ht="30" x14ac:dyDescent="0.2">
      <c r="B75" s="63"/>
      <c r="C75" s="69" t="s">
        <v>15</v>
      </c>
      <c r="D75" s="64" t="s">
        <v>4</v>
      </c>
      <c r="E75" s="50">
        <v>1225.1300000000001</v>
      </c>
    </row>
    <row r="76" spans="2:5" ht="30" x14ac:dyDescent="0.2">
      <c r="B76" s="63"/>
      <c r="C76" s="69" t="s">
        <v>35</v>
      </c>
      <c r="D76" s="64" t="s">
        <v>4</v>
      </c>
      <c r="E76" s="50">
        <v>1234.2</v>
      </c>
    </row>
    <row r="77" spans="2:5" ht="30" x14ac:dyDescent="0.2">
      <c r="B77" s="63"/>
      <c r="C77" s="69" t="s">
        <v>36</v>
      </c>
      <c r="D77" s="64" t="s">
        <v>4</v>
      </c>
      <c r="E77" s="50">
        <v>1016.4</v>
      </c>
    </row>
    <row r="78" spans="2:5" ht="30" x14ac:dyDescent="0.2">
      <c r="B78" s="63"/>
      <c r="C78" s="69" t="s">
        <v>95</v>
      </c>
      <c r="D78" s="64" t="s">
        <v>4</v>
      </c>
      <c r="E78" s="50">
        <v>1956.57</v>
      </c>
    </row>
    <row r="79" spans="2:5" ht="30.75" thickBot="1" x14ac:dyDescent="0.25">
      <c r="B79" s="63"/>
      <c r="C79" s="69" t="s">
        <v>96</v>
      </c>
      <c r="D79" s="64" t="s">
        <v>4</v>
      </c>
      <c r="E79" s="50">
        <v>1283.21</v>
      </c>
    </row>
    <row r="80" spans="2:5" ht="15.75" thickBot="1" x14ac:dyDescent="0.25">
      <c r="B80" s="73" t="s">
        <v>2</v>
      </c>
      <c r="C80" s="74"/>
      <c r="D80" s="75"/>
      <c r="E80" s="76">
        <f>SUM(E63:E79)</f>
        <v>59461.140000000007</v>
      </c>
    </row>
    <row r="81" spans="2:5" ht="39.6" customHeight="1" thickBot="1" x14ac:dyDescent="0.25">
      <c r="B81" s="77" t="s">
        <v>10</v>
      </c>
      <c r="C81" s="78"/>
      <c r="D81" s="78"/>
      <c r="E81" s="79"/>
    </row>
    <row r="82" spans="2:5" ht="15.75" thickBot="1" x14ac:dyDescent="0.25">
      <c r="B82" s="58" t="s">
        <v>115</v>
      </c>
      <c r="C82" s="59"/>
      <c r="D82" s="59"/>
      <c r="E82" s="60"/>
    </row>
    <row r="83" spans="2:5" ht="30.75" thickBot="1" x14ac:dyDescent="0.25">
      <c r="B83" s="71" t="s">
        <v>42</v>
      </c>
      <c r="C83" s="80" t="s">
        <v>12</v>
      </c>
      <c r="D83" s="81" t="s">
        <v>4</v>
      </c>
      <c r="E83" s="82">
        <v>4065.6</v>
      </c>
    </row>
    <row r="84" spans="2:5" ht="30.75" thickBot="1" x14ac:dyDescent="0.25">
      <c r="B84" s="18" t="s">
        <v>38</v>
      </c>
      <c r="C84" s="80" t="s">
        <v>45</v>
      </c>
      <c r="D84" s="81" t="s">
        <v>13</v>
      </c>
      <c r="E84" s="82">
        <v>4235</v>
      </c>
    </row>
    <row r="85" spans="2:5" ht="30.75" thickBot="1" x14ac:dyDescent="0.25">
      <c r="B85" s="23" t="s">
        <v>65</v>
      </c>
      <c r="C85" s="83" t="s">
        <v>6</v>
      </c>
      <c r="D85" s="84" t="s">
        <v>5</v>
      </c>
      <c r="E85" s="85">
        <v>1361.25</v>
      </c>
    </row>
    <row r="86" spans="2:5" ht="30.75" thickBot="1" x14ac:dyDescent="0.25">
      <c r="B86" s="23"/>
      <c r="C86" s="52" t="s">
        <v>9</v>
      </c>
      <c r="D86" s="68" t="s">
        <v>5</v>
      </c>
      <c r="E86" s="53">
        <v>1784.15</v>
      </c>
    </row>
    <row r="87" spans="2:5" ht="30.75" thickBot="1" x14ac:dyDescent="0.25">
      <c r="B87" s="18" t="s">
        <v>75</v>
      </c>
      <c r="C87" s="80" t="s">
        <v>8</v>
      </c>
      <c r="D87" s="81" t="s">
        <v>5</v>
      </c>
      <c r="E87" s="82">
        <v>1815</v>
      </c>
    </row>
    <row r="88" spans="2:5" ht="30.75" thickBot="1" x14ac:dyDescent="0.25">
      <c r="B88" s="18" t="s">
        <v>70</v>
      </c>
      <c r="C88" s="80" t="s">
        <v>44</v>
      </c>
      <c r="D88" s="81" t="s">
        <v>13</v>
      </c>
      <c r="E88" s="82">
        <v>2178</v>
      </c>
    </row>
    <row r="89" spans="2:5" ht="30.75" thickBot="1" x14ac:dyDescent="0.25">
      <c r="B89" s="18" t="s">
        <v>82</v>
      </c>
      <c r="C89" s="80" t="s">
        <v>19</v>
      </c>
      <c r="D89" s="81" t="s">
        <v>4</v>
      </c>
      <c r="E89" s="82">
        <v>4002.08</v>
      </c>
    </row>
    <row r="90" spans="2:5" ht="30.75" thickBot="1" x14ac:dyDescent="0.25">
      <c r="B90" s="18" t="s">
        <v>41</v>
      </c>
      <c r="C90" s="80" t="s">
        <v>28</v>
      </c>
      <c r="D90" s="81" t="s">
        <v>13</v>
      </c>
      <c r="E90" s="82">
        <v>1633.5</v>
      </c>
    </row>
    <row r="91" spans="2:5" ht="30.75" thickBot="1" x14ac:dyDescent="0.25">
      <c r="B91" s="18" t="s">
        <v>79</v>
      </c>
      <c r="C91" s="80" t="s">
        <v>43</v>
      </c>
      <c r="D91" s="81" t="s">
        <v>20</v>
      </c>
      <c r="E91" s="82">
        <v>242</v>
      </c>
    </row>
    <row r="92" spans="2:5" ht="30.75" thickBot="1" x14ac:dyDescent="0.25">
      <c r="B92" s="1" t="s">
        <v>83</v>
      </c>
      <c r="C92" s="86" t="s">
        <v>1</v>
      </c>
      <c r="D92" s="87" t="s">
        <v>46</v>
      </c>
      <c r="E92" s="82">
        <v>6655</v>
      </c>
    </row>
    <row r="93" spans="2:5" ht="15.75" thickBot="1" x14ac:dyDescent="0.25">
      <c r="B93" s="73" t="s">
        <v>2</v>
      </c>
      <c r="C93" s="74"/>
      <c r="D93" s="75"/>
      <c r="E93" s="76">
        <f>SUM(E83:E92)</f>
        <v>27971.58</v>
      </c>
    </row>
    <row r="94" spans="2:5" ht="15.75" thickBot="1" x14ac:dyDescent="0.25">
      <c r="B94" s="58" t="s">
        <v>116</v>
      </c>
      <c r="C94" s="59"/>
      <c r="D94" s="59"/>
      <c r="E94" s="60"/>
    </row>
    <row r="95" spans="2:5" ht="30" x14ac:dyDescent="0.2">
      <c r="B95" s="88" t="s">
        <v>0</v>
      </c>
      <c r="C95" s="83" t="s">
        <v>39</v>
      </c>
      <c r="D95" s="84" t="s">
        <v>11</v>
      </c>
      <c r="E95" s="85">
        <v>4840</v>
      </c>
    </row>
    <row r="96" spans="2:5" ht="30.75" thickBot="1" x14ac:dyDescent="0.25">
      <c r="B96" s="89"/>
      <c r="C96" s="52" t="s">
        <v>112</v>
      </c>
      <c r="D96" s="68" t="s">
        <v>5</v>
      </c>
      <c r="E96" s="53">
        <v>4235</v>
      </c>
    </row>
    <row r="97" spans="2:5" ht="30.75" thickBot="1" x14ac:dyDescent="0.25">
      <c r="B97" s="18" t="s">
        <v>62</v>
      </c>
      <c r="C97" s="80" t="s">
        <v>17</v>
      </c>
      <c r="D97" s="81" t="s">
        <v>4</v>
      </c>
      <c r="E97" s="82">
        <v>1446.1</v>
      </c>
    </row>
    <row r="98" spans="2:5" ht="30.75" thickBot="1" x14ac:dyDescent="0.25">
      <c r="B98" s="18" t="s">
        <v>38</v>
      </c>
      <c r="C98" s="80" t="s">
        <v>22</v>
      </c>
      <c r="D98" s="81" t="s">
        <v>4</v>
      </c>
      <c r="E98" s="82">
        <v>363</v>
      </c>
    </row>
    <row r="99" spans="2:5" ht="30.75" thickBot="1" x14ac:dyDescent="0.25">
      <c r="B99" s="18" t="s">
        <v>63</v>
      </c>
      <c r="C99" s="80" t="s">
        <v>6</v>
      </c>
      <c r="D99" s="81" t="s">
        <v>5</v>
      </c>
      <c r="E99" s="82">
        <v>605</v>
      </c>
    </row>
    <row r="100" spans="2:5" ht="30.75" thickBot="1" x14ac:dyDescent="0.25">
      <c r="B100" s="18" t="s">
        <v>38</v>
      </c>
      <c r="C100" s="80" t="s">
        <v>47</v>
      </c>
      <c r="D100" s="81" t="s">
        <v>11</v>
      </c>
      <c r="E100" s="82">
        <v>7986</v>
      </c>
    </row>
    <row r="101" spans="2:5" ht="30.75" thickBot="1" x14ac:dyDescent="0.25">
      <c r="B101" s="18" t="s">
        <v>68</v>
      </c>
      <c r="C101" s="80" t="s">
        <v>69</v>
      </c>
      <c r="D101" s="81" t="s">
        <v>11</v>
      </c>
      <c r="E101" s="82">
        <v>3025</v>
      </c>
    </row>
    <row r="102" spans="2:5" ht="30.75" thickBot="1" x14ac:dyDescent="0.25">
      <c r="B102" s="18" t="s">
        <v>27</v>
      </c>
      <c r="C102" s="80" t="s">
        <v>9</v>
      </c>
      <c r="D102" s="81" t="s">
        <v>5</v>
      </c>
      <c r="E102" s="82">
        <v>3025</v>
      </c>
    </row>
    <row r="103" spans="2:5" ht="30.75" thickBot="1" x14ac:dyDescent="0.25">
      <c r="B103" s="18" t="s">
        <v>71</v>
      </c>
      <c r="C103" s="80" t="s">
        <v>72</v>
      </c>
      <c r="D103" s="81" t="s">
        <v>4</v>
      </c>
      <c r="E103" s="82">
        <v>1815</v>
      </c>
    </row>
    <row r="104" spans="2:5" ht="30.75" thickBot="1" x14ac:dyDescent="0.25">
      <c r="B104" s="14" t="s">
        <v>73</v>
      </c>
      <c r="C104" s="83" t="s">
        <v>101</v>
      </c>
      <c r="D104" s="84" t="s">
        <v>11</v>
      </c>
      <c r="E104" s="85">
        <f>254.1*6</f>
        <v>1524.6</v>
      </c>
    </row>
    <row r="105" spans="2:5" ht="30.75" thickBot="1" x14ac:dyDescent="0.25">
      <c r="B105" s="18" t="s">
        <v>74</v>
      </c>
      <c r="C105" s="80" t="s">
        <v>114</v>
      </c>
      <c r="D105" s="84" t="s">
        <v>11</v>
      </c>
      <c r="E105" s="90">
        <v>1210</v>
      </c>
    </row>
    <row r="106" spans="2:5" ht="30.75" thickBot="1" x14ac:dyDescent="0.25">
      <c r="B106" s="18" t="s">
        <v>38</v>
      </c>
      <c r="C106" s="80" t="s">
        <v>32</v>
      </c>
      <c r="D106" s="81" t="s">
        <v>4</v>
      </c>
      <c r="E106" s="91">
        <v>968</v>
      </c>
    </row>
    <row r="107" spans="2:5" ht="30.75" thickBot="1" x14ac:dyDescent="0.25">
      <c r="B107" s="19" t="s">
        <v>80</v>
      </c>
      <c r="C107" s="83" t="s">
        <v>15</v>
      </c>
      <c r="D107" s="84" t="s">
        <v>4</v>
      </c>
      <c r="E107" s="91">
        <v>980.1</v>
      </c>
    </row>
    <row r="108" spans="2:5" ht="30.75" thickBot="1" x14ac:dyDescent="0.25">
      <c r="B108" s="20"/>
      <c r="C108" s="48" t="s">
        <v>14</v>
      </c>
      <c r="D108" s="64" t="s">
        <v>4</v>
      </c>
      <c r="E108" s="91">
        <v>1234.2</v>
      </c>
    </row>
    <row r="109" spans="2:5" ht="30.75" thickBot="1" x14ac:dyDescent="0.25">
      <c r="B109" s="20"/>
      <c r="C109" s="70" t="s">
        <v>16</v>
      </c>
      <c r="D109" s="92" t="s">
        <v>4</v>
      </c>
      <c r="E109" s="91">
        <v>1500.4</v>
      </c>
    </row>
    <row r="110" spans="2:5" ht="30.75" thickBot="1" x14ac:dyDescent="0.25">
      <c r="B110" s="1" t="s">
        <v>85</v>
      </c>
      <c r="C110" s="80" t="s">
        <v>40</v>
      </c>
      <c r="D110" s="81" t="s">
        <v>11</v>
      </c>
      <c r="E110" s="93">
        <v>1347.63</v>
      </c>
    </row>
    <row r="111" spans="2:5" ht="30.75" thickBot="1" x14ac:dyDescent="0.25">
      <c r="B111" s="18" t="s">
        <v>38</v>
      </c>
      <c r="C111" s="80" t="s">
        <v>32</v>
      </c>
      <c r="D111" s="81" t="s">
        <v>4</v>
      </c>
      <c r="E111" s="91">
        <v>968</v>
      </c>
    </row>
    <row r="112" spans="2:5" ht="30.75" thickBot="1" x14ac:dyDescent="0.25">
      <c r="B112" s="18" t="s">
        <v>86</v>
      </c>
      <c r="C112" s="80" t="s">
        <v>9</v>
      </c>
      <c r="D112" s="81" t="s">
        <v>5</v>
      </c>
      <c r="E112" s="93">
        <v>6600</v>
      </c>
    </row>
    <row r="113" spans="2:5" ht="30.75" thickBot="1" x14ac:dyDescent="0.25">
      <c r="B113" s="18" t="s">
        <v>87</v>
      </c>
      <c r="C113" s="80" t="s">
        <v>9</v>
      </c>
      <c r="D113" s="81" t="s">
        <v>5</v>
      </c>
      <c r="E113" s="93">
        <v>3630</v>
      </c>
    </row>
    <row r="114" spans="2:5" ht="30.75" thickBot="1" x14ac:dyDescent="0.25">
      <c r="B114" s="18" t="s">
        <v>38</v>
      </c>
      <c r="C114" s="80" t="s">
        <v>17</v>
      </c>
      <c r="D114" s="81" t="s">
        <v>4</v>
      </c>
      <c r="E114" s="91">
        <v>1500.39</v>
      </c>
    </row>
    <row r="115" spans="2:5" ht="30.75" thickBot="1" x14ac:dyDescent="0.25">
      <c r="B115" s="18" t="s">
        <v>38</v>
      </c>
      <c r="C115" s="80" t="s">
        <v>17</v>
      </c>
      <c r="D115" s="81" t="s">
        <v>4</v>
      </c>
      <c r="E115" s="91">
        <v>9075</v>
      </c>
    </row>
    <row r="116" spans="2:5" ht="30.75" thickBot="1" x14ac:dyDescent="0.25">
      <c r="B116" s="18" t="s">
        <v>38</v>
      </c>
      <c r="C116" s="80" t="s">
        <v>32</v>
      </c>
      <c r="D116" s="81" t="s">
        <v>4</v>
      </c>
      <c r="E116" s="91">
        <v>968</v>
      </c>
    </row>
    <row r="117" spans="2:5" ht="30.75" thickBot="1" x14ac:dyDescent="0.25">
      <c r="B117" s="18" t="s">
        <v>91</v>
      </c>
      <c r="C117" s="80" t="s">
        <v>7</v>
      </c>
      <c r="D117" s="81" t="s">
        <v>5</v>
      </c>
      <c r="E117" s="93">
        <v>2904</v>
      </c>
    </row>
    <row r="118" spans="2:5" ht="15.75" thickBot="1" x14ac:dyDescent="0.25">
      <c r="B118" s="73" t="s">
        <v>2</v>
      </c>
      <c r="C118" s="74"/>
      <c r="D118" s="75"/>
      <c r="E118" s="76">
        <f>SUM(E95:E117)</f>
        <v>61750.419999999991</v>
      </c>
    </row>
    <row r="119" spans="2:5" ht="15" customHeight="1" thickBot="1" x14ac:dyDescent="0.25">
      <c r="B119" s="58" t="s">
        <v>117</v>
      </c>
      <c r="C119" s="59"/>
      <c r="D119" s="59"/>
      <c r="E119" s="60"/>
    </row>
    <row r="120" spans="2:5" ht="30.75" thickBot="1" x14ac:dyDescent="0.25">
      <c r="B120" s="18" t="s">
        <v>67</v>
      </c>
      <c r="C120" s="94" t="s">
        <v>66</v>
      </c>
      <c r="D120" s="87" t="s">
        <v>11</v>
      </c>
      <c r="E120" s="93">
        <v>1058.75</v>
      </c>
    </row>
    <row r="121" spans="2:5" ht="15.75" thickBot="1" x14ac:dyDescent="0.25">
      <c r="B121" s="73" t="s">
        <v>2</v>
      </c>
      <c r="C121" s="74"/>
      <c r="D121" s="75"/>
      <c r="E121" s="76">
        <f>SUM(E120)</f>
        <v>1058.75</v>
      </c>
    </row>
    <row r="122" spans="2:5" ht="15.75" thickBot="1" x14ac:dyDescent="0.25">
      <c r="B122" s="58" t="s">
        <v>118</v>
      </c>
      <c r="C122" s="59"/>
      <c r="D122" s="59"/>
      <c r="E122" s="60"/>
    </row>
    <row r="123" spans="2:5" ht="30.75" thickBot="1" x14ac:dyDescent="0.25">
      <c r="B123" s="18" t="s">
        <v>92</v>
      </c>
      <c r="C123" s="80" t="s">
        <v>8</v>
      </c>
      <c r="D123" s="81" t="s">
        <v>5</v>
      </c>
      <c r="E123" s="93">
        <v>2359.5</v>
      </c>
    </row>
    <row r="124" spans="2:5" ht="30.75" thickBot="1" x14ac:dyDescent="0.25">
      <c r="B124" s="18" t="s">
        <v>81</v>
      </c>
      <c r="C124" s="80" t="s">
        <v>9</v>
      </c>
      <c r="D124" s="81" t="s">
        <v>5</v>
      </c>
      <c r="E124" s="93">
        <v>6050</v>
      </c>
    </row>
    <row r="125" spans="2:5" ht="30.75" thickBot="1" x14ac:dyDescent="0.25">
      <c r="B125" s="18" t="s">
        <v>90</v>
      </c>
      <c r="C125" s="80" t="s">
        <v>9</v>
      </c>
      <c r="D125" s="81" t="s">
        <v>5</v>
      </c>
      <c r="E125" s="93">
        <f>2420+3630</f>
        <v>6050</v>
      </c>
    </row>
    <row r="126" spans="2:5" ht="30.75" thickBot="1" x14ac:dyDescent="0.25">
      <c r="B126" s="1" t="s">
        <v>93</v>
      </c>
      <c r="C126" s="86" t="s">
        <v>17</v>
      </c>
      <c r="D126" s="81" t="s">
        <v>4</v>
      </c>
      <c r="E126" s="91">
        <v>7260</v>
      </c>
    </row>
    <row r="127" spans="2:5" ht="15.75" thickBot="1" x14ac:dyDescent="0.25">
      <c r="B127" s="73" t="s">
        <v>2</v>
      </c>
      <c r="C127" s="74"/>
      <c r="D127" s="75"/>
      <c r="E127" s="76">
        <f>SUM(E123:E126)</f>
        <v>21719.5</v>
      </c>
    </row>
    <row r="128" spans="2:5" ht="15.75" thickBot="1" x14ac:dyDescent="0.25">
      <c r="B128" s="58" t="s">
        <v>119</v>
      </c>
      <c r="C128" s="59"/>
      <c r="D128" s="59"/>
      <c r="E128" s="60"/>
    </row>
    <row r="129" spans="2:5" ht="30.75" thickBot="1" x14ac:dyDescent="0.25">
      <c r="B129" s="18" t="s">
        <v>64</v>
      </c>
      <c r="C129" s="80" t="s">
        <v>6</v>
      </c>
      <c r="D129" s="81" t="s">
        <v>5</v>
      </c>
      <c r="E129" s="93">
        <v>834.9</v>
      </c>
    </row>
    <row r="130" spans="2:5" ht="30.75" thickBot="1" x14ac:dyDescent="0.25">
      <c r="B130" s="18" t="s">
        <v>38</v>
      </c>
      <c r="C130" s="80" t="s">
        <v>22</v>
      </c>
      <c r="D130" s="81" t="s">
        <v>4</v>
      </c>
      <c r="E130" s="93">
        <v>1210</v>
      </c>
    </row>
    <row r="131" spans="2:5" ht="30.75" thickBot="1" x14ac:dyDescent="0.25">
      <c r="B131" s="18" t="s">
        <v>38</v>
      </c>
      <c r="C131" s="80" t="s">
        <v>17</v>
      </c>
      <c r="D131" s="81" t="s">
        <v>4</v>
      </c>
      <c r="E131" s="93">
        <v>2902.91</v>
      </c>
    </row>
    <row r="132" spans="2:5" ht="30" x14ac:dyDescent="0.2">
      <c r="B132" s="19" t="s">
        <v>84</v>
      </c>
      <c r="C132" s="83" t="s">
        <v>6</v>
      </c>
      <c r="D132" s="84" t="s">
        <v>5</v>
      </c>
      <c r="E132" s="95">
        <v>1596.75</v>
      </c>
    </row>
    <row r="133" spans="2:5" ht="30" x14ac:dyDescent="0.2">
      <c r="B133" s="21"/>
      <c r="C133" s="48" t="s">
        <v>8</v>
      </c>
      <c r="D133" s="64" t="s">
        <v>5</v>
      </c>
      <c r="E133" s="96">
        <v>2764.89</v>
      </c>
    </row>
    <row r="134" spans="2:5" ht="30.75" thickBot="1" x14ac:dyDescent="0.25">
      <c r="B134" s="22"/>
      <c r="C134" s="70" t="s">
        <v>9</v>
      </c>
      <c r="D134" s="92" t="s">
        <v>5</v>
      </c>
      <c r="E134" s="97">
        <v>2298.25</v>
      </c>
    </row>
    <row r="135" spans="2:5" ht="30.75" thickBot="1" x14ac:dyDescent="0.25">
      <c r="B135" s="18" t="s">
        <v>81</v>
      </c>
      <c r="C135" s="80" t="s">
        <v>9</v>
      </c>
      <c r="D135" s="81" t="s">
        <v>5</v>
      </c>
      <c r="E135" s="93">
        <v>3025</v>
      </c>
    </row>
    <row r="136" spans="2:5" ht="30.75" thickBot="1" x14ac:dyDescent="0.25">
      <c r="B136" s="18" t="s">
        <v>38</v>
      </c>
      <c r="C136" s="80" t="s">
        <v>17</v>
      </c>
      <c r="D136" s="81" t="s">
        <v>4</v>
      </c>
      <c r="E136" s="93">
        <v>2902.91</v>
      </c>
    </row>
    <row r="137" spans="2:5" ht="30.75" thickBot="1" x14ac:dyDescent="0.25">
      <c r="B137" s="18" t="s">
        <v>88</v>
      </c>
      <c r="C137" s="80" t="s">
        <v>45</v>
      </c>
      <c r="D137" s="81" t="s">
        <v>13</v>
      </c>
      <c r="E137" s="93">
        <v>10890</v>
      </c>
    </row>
    <row r="138" spans="2:5" ht="30.75" thickBot="1" x14ac:dyDescent="0.25">
      <c r="B138" s="18" t="s">
        <v>89</v>
      </c>
      <c r="C138" s="98" t="s">
        <v>26</v>
      </c>
      <c r="D138" s="81" t="s">
        <v>4</v>
      </c>
      <c r="E138" s="93">
        <v>4356</v>
      </c>
    </row>
    <row r="139" spans="2:5" ht="30.75" thickBot="1" x14ac:dyDescent="0.25">
      <c r="B139" s="18" t="s">
        <v>38</v>
      </c>
      <c r="C139" s="80" t="s">
        <v>17</v>
      </c>
      <c r="D139" s="81" t="s">
        <v>4</v>
      </c>
      <c r="E139" s="93">
        <v>2902.91</v>
      </c>
    </row>
    <row r="140" spans="2:5" ht="30.75" thickBot="1" x14ac:dyDescent="0.25">
      <c r="B140" s="18" t="s">
        <v>38</v>
      </c>
      <c r="C140" s="80" t="s">
        <v>22</v>
      </c>
      <c r="D140" s="81" t="s">
        <v>4</v>
      </c>
      <c r="E140" s="93">
        <v>605</v>
      </c>
    </row>
    <row r="141" spans="2:5" ht="13.9" customHeight="1" thickBot="1" x14ac:dyDescent="0.25">
      <c r="B141" s="73" t="s">
        <v>2</v>
      </c>
      <c r="C141" s="74"/>
      <c r="D141" s="75"/>
      <c r="E141" s="76">
        <f>SUM(E129:E140)</f>
        <v>36289.520000000004</v>
      </c>
    </row>
    <row r="142" spans="2:5" ht="19.5" thickBot="1" x14ac:dyDescent="0.25">
      <c r="B142" s="108" t="s">
        <v>124</v>
      </c>
      <c r="C142" s="109"/>
      <c r="D142" s="109"/>
      <c r="E142" s="110">
        <f>E141+E127+E121+E118+E93+E80+E61+E46</f>
        <v>765109.02</v>
      </c>
    </row>
  </sheetData>
  <customSheetViews>
    <customSheetView guid="{DA42C2D2-95CF-45F8-81A4-7A70513DE9E8}" scale="75" showPageBreaks="1" showRuler="0">
      <selection activeCell="E13" sqref="E13"/>
      <pageMargins left="0.39" right="0.34" top="0.28999999999999998" bottom="0.65" header="0.27" footer="0.34"/>
      <pageSetup paperSize="9" orientation="landscape" r:id="rId1"/>
      <headerFooter alignWithMargins="0"/>
    </customSheetView>
  </customSheetViews>
  <mergeCells count="30">
    <mergeCell ref="B142:D142"/>
    <mergeCell ref="B85:B86"/>
    <mergeCell ref="B128:E128"/>
    <mergeCell ref="B93:D93"/>
    <mergeCell ref="B47:E47"/>
    <mergeCell ref="B56:B59"/>
    <mergeCell ref="B81:E81"/>
    <mergeCell ref="B82:E82"/>
    <mergeCell ref="B80:D80"/>
    <mergeCell ref="B63:B79"/>
    <mergeCell ref="B62:E62"/>
    <mergeCell ref="B61:D61"/>
    <mergeCell ref="B48:B53"/>
    <mergeCell ref="B54:B55"/>
    <mergeCell ref="B95:B96"/>
    <mergeCell ref="B2:E2"/>
    <mergeCell ref="B6:E6"/>
    <mergeCell ref="B4:E4"/>
    <mergeCell ref="B46:D46"/>
    <mergeCell ref="B41:B45"/>
    <mergeCell ref="B7:B40"/>
    <mergeCell ref="B141:D141"/>
    <mergeCell ref="B121:D121"/>
    <mergeCell ref="B122:E122"/>
    <mergeCell ref="B127:D127"/>
    <mergeCell ref="B94:E94"/>
    <mergeCell ref="B118:D118"/>
    <mergeCell ref="B119:E119"/>
    <mergeCell ref="B107:B109"/>
    <mergeCell ref="B132:B134"/>
  </mergeCells>
  <phoneticPr fontId="3" type="noConversion"/>
  <pageMargins left="0.19685039370078741" right="0.19685039370078741" top="0.19685039370078741" bottom="0.19685039370078741" header="0.27559055118110237" footer="0.35433070866141736"/>
  <pageSetup paperSize="8" scale="77" orientation="landscape" r:id="rId2"/>
  <headerFooter alignWithMargins="0">
    <oddFooter>&amp;L&amp;P</oddFooter>
  </headerFooter>
  <rowBreaks count="3" manualBreakCount="3">
    <brk id="46" min="1" max="4" man="1"/>
    <brk id="80" min="1" max="4" man="1"/>
    <brk id="118" min="1" max="4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Lan-orriak</vt:lpstr>
      </vt:variant>
      <vt:variant>
        <vt:i4>1</vt:i4>
      </vt:variant>
      <vt:variant>
        <vt:lpstr>Barruti izendunak</vt:lpstr>
      </vt:variant>
      <vt:variant>
        <vt:i4>1</vt:i4>
      </vt:variant>
    </vt:vector>
  </HeadingPairs>
  <TitlesOfParts>
    <vt:vector size="2" baseType="lpstr">
      <vt:lpstr>Gastuak-Urtarrila-Ekaina 2018</vt:lpstr>
      <vt:lpstr>'Gastuak-Urtarrila-Ekaina 2018'!Inprimatzeko_area</vt:lpstr>
    </vt:vector>
  </TitlesOfParts>
  <Company>IZFE,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IZFE</dc:creator>
  <cp:lastModifiedBy>ARRIETA INSAUSTI, Margari</cp:lastModifiedBy>
  <cp:lastPrinted>2018-09-05T07:16:00Z</cp:lastPrinted>
  <dcterms:created xsi:type="dcterms:W3CDTF">2014-03-06T10:06:19Z</dcterms:created>
  <dcterms:modified xsi:type="dcterms:W3CDTF">2018-09-05T08:43:48Z</dcterms:modified>
</cp:coreProperties>
</file>