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5" windowWidth="15195" windowHeight="8715"/>
  </bookViews>
  <sheets>
    <sheet name="Gastuak urtarrila-ekaina 2019" sheetId="1" r:id="rId1"/>
  </sheets>
  <definedNames>
    <definedName name="_xlnm.Print_Area" localSheetId="0">'Gastuak urtarrila-ekaina 2019'!$B$1:$E$142</definedName>
  </definedNames>
  <calcPr calcId="145621"/>
  <customWorkbookViews>
    <customWorkbookView name="IZFE - Vista personalizada" guid="{DA42C2D2-95CF-45F8-81A4-7A70513DE9E8}" mergeInterval="0" personalView="1" maximized="1" windowWidth="1020" windowHeight="566" activeSheetId="1"/>
  </customWorkbookViews>
</workbook>
</file>

<file path=xl/calcChain.xml><?xml version="1.0" encoding="utf-8"?>
<calcChain xmlns="http://schemas.openxmlformats.org/spreadsheetml/2006/main">
  <c r="E138" i="1" l="1"/>
  <c r="E84" i="1"/>
  <c r="E99" i="1" l="1"/>
  <c r="E103" i="1"/>
  <c r="E101" i="1"/>
  <c r="E127" i="1"/>
  <c r="E120" i="1" l="1"/>
  <c r="E117" i="1" l="1"/>
  <c r="E116" i="1" l="1"/>
  <c r="E111" i="1"/>
  <c r="E109" i="1"/>
  <c r="E7" i="1" l="1"/>
  <c r="E130" i="1" l="1"/>
  <c r="E133" i="1" s="1"/>
  <c r="E140" i="1"/>
  <c r="E141" i="1" s="1"/>
  <c r="E118" i="1" l="1"/>
  <c r="E100" i="1"/>
  <c r="E98" i="1"/>
  <c r="E104" i="1" s="1"/>
  <c r="E115" i="1"/>
  <c r="E112" i="1" l="1"/>
  <c r="E107" i="1" l="1"/>
  <c r="E110" i="1" l="1"/>
  <c r="E108" i="1"/>
  <c r="E128" i="1" s="1"/>
  <c r="E95" i="1" l="1"/>
  <c r="E94" i="1"/>
  <c r="E93" i="1"/>
  <c r="E92" i="1"/>
  <c r="E96" i="1" s="1"/>
  <c r="E61" i="1" l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12" i="1" l="1"/>
  <c r="E20" i="1"/>
  <c r="E19" i="1"/>
  <c r="E29" i="1"/>
  <c r="E24" i="1"/>
  <c r="E28" i="1"/>
  <c r="E27" i="1"/>
  <c r="E26" i="1"/>
  <c r="E17" i="1"/>
  <c r="E16" i="1"/>
  <c r="E25" i="1"/>
  <c r="E13" i="1"/>
  <c r="E11" i="1"/>
  <c r="E21" i="1"/>
  <c r="E10" i="1"/>
  <c r="E9" i="1"/>
  <c r="E8" i="1"/>
  <c r="E18" i="1"/>
  <c r="E15" i="1"/>
  <c r="E14" i="1"/>
  <c r="E75" i="1" l="1"/>
  <c r="E142" i="1" s="1"/>
</calcChain>
</file>

<file path=xl/sharedStrings.xml><?xml version="1.0" encoding="utf-8"?>
<sst xmlns="http://schemas.openxmlformats.org/spreadsheetml/2006/main" count="295" uniqueCount="124">
  <si>
    <t>GUZTIRA</t>
  </si>
  <si>
    <t>PUBLIZITATE KANPAINETAN EGINDAKO GASTUA
(Hedabideetan gastatutakoa)</t>
  </si>
  <si>
    <t>Irratia - Soinu deia
Radio - Anuncio</t>
  </si>
  <si>
    <t>Prentsa - Iragarkiak
Prensa - Anuncios</t>
  </si>
  <si>
    <t>BERRIA</t>
  </si>
  <si>
    <t>EL DIARIO VASCO</t>
  </si>
  <si>
    <t>KANPAINETATIK HARATAGO DOAZENAK
(Hedabideetan gastatutakoa)</t>
  </si>
  <si>
    <t>Aldizkari espezializatua
Publicación especializada</t>
  </si>
  <si>
    <t>Telebista - Iragarkiak
Televisión  - Anuncios</t>
  </si>
  <si>
    <t>Tokiko telebista - Iragarkiak
Televisión local  - Anuncios</t>
  </si>
  <si>
    <t>ONDA VASCA</t>
  </si>
  <si>
    <t>ONDA CERO Donostia</t>
  </si>
  <si>
    <t>INSERCIONES PUBLICITARIAS</t>
  </si>
  <si>
    <t>ETORKIZUNA ERAIKIZ</t>
  </si>
  <si>
    <t>OPPIS CIRCUITO DONOSTIA-SAN SEBASTIÁN</t>
  </si>
  <si>
    <t>Red TOKIKOM</t>
  </si>
  <si>
    <t>Hedabidea
Medio de comunicación</t>
  </si>
  <si>
    <t>Markesinak
Marquesinas</t>
  </si>
  <si>
    <t>Edukiak
Contenidos</t>
  </si>
  <si>
    <t>COPE San Sebastián</t>
  </si>
  <si>
    <t>Donostitik.com</t>
  </si>
  <si>
    <t>Orain.eus</t>
  </si>
  <si>
    <t>Erlo Telebista</t>
  </si>
  <si>
    <t>Goiena Telebista</t>
  </si>
  <si>
    <t>28 Kanala Tolosa</t>
  </si>
  <si>
    <t>Goierri Telebista</t>
  </si>
  <si>
    <t>El Diario Vasco</t>
  </si>
  <si>
    <t>Noticiasdegipuzkoa.com</t>
  </si>
  <si>
    <t>Noticias de Gipuzkoa</t>
  </si>
  <si>
    <t>Teledonosti</t>
  </si>
  <si>
    <t>Hamaika Telebista</t>
  </si>
  <si>
    <t>EITB.eus</t>
  </si>
  <si>
    <t>7K</t>
  </si>
  <si>
    <t>Aldizkaria
Publicación</t>
  </si>
  <si>
    <t>Diariovasco.com</t>
  </si>
  <si>
    <t>Onda Vasca Gipuzkoa</t>
  </si>
  <si>
    <t>DBUS Autobuses Donostia</t>
  </si>
  <si>
    <t>Tokiko prentsa
Prensa local</t>
  </si>
  <si>
    <t>Tokiko hedabideak
Medios locales</t>
  </si>
  <si>
    <t>Berria</t>
  </si>
  <si>
    <t>Gara</t>
  </si>
  <si>
    <t>Radio MARCA Donostia</t>
  </si>
  <si>
    <t>CADENA 100 San Sebastián</t>
  </si>
  <si>
    <t>Arrate Irratia</t>
  </si>
  <si>
    <t>Radio Segura</t>
  </si>
  <si>
    <t>Europa FM Donostia</t>
  </si>
  <si>
    <t>Radio Euskadi</t>
  </si>
  <si>
    <t>Euskadi Irratia</t>
  </si>
  <si>
    <t>SER Gipuzkoa conjunta</t>
  </si>
  <si>
    <t>40 Principales San Sebastián</t>
  </si>
  <si>
    <t>40 Principales Eibar</t>
  </si>
  <si>
    <t>INSERCIONES PUBLICITARIAS. MEDIO AMBIENTE</t>
  </si>
  <si>
    <t>LURRALDEBUS</t>
  </si>
  <si>
    <r>
      <t xml:space="preserve">Urtea: 2019, urtarrilaren 1etik ekainaren 30era
</t>
    </r>
    <r>
      <rPr>
        <sz val="11"/>
        <color theme="1"/>
        <rFont val="Arial"/>
        <family val="2"/>
      </rPr>
      <t>Año: 2019, desde el 1 de enero a 30 de junio</t>
    </r>
  </si>
  <si>
    <r>
      <t xml:space="preserve">Publizitate Kanpaina
</t>
    </r>
    <r>
      <rPr>
        <sz val="9"/>
        <color theme="1"/>
        <rFont val="Arial"/>
        <family val="2"/>
      </rPr>
      <t>Campaña de publicidad</t>
    </r>
  </si>
  <si>
    <r>
      <t xml:space="preserve">Euskarria
</t>
    </r>
    <r>
      <rPr>
        <sz val="9"/>
        <color theme="1"/>
        <rFont val="Arial"/>
        <family val="2"/>
      </rPr>
      <t>Soporte</t>
    </r>
  </si>
  <si>
    <r>
      <t>Gastua</t>
    </r>
    <r>
      <rPr>
        <sz val="9"/>
        <color theme="1"/>
        <rFont val="Arial"/>
        <family val="2"/>
      </rPr>
      <t xml:space="preserve">
Gasto</t>
    </r>
  </si>
  <si>
    <r>
      <t>DIPUTATU NAGUSIA</t>
    </r>
    <r>
      <rPr>
        <sz val="11"/>
        <color theme="1"/>
        <rFont val="Calibri"/>
        <family val="2"/>
      </rPr>
      <t xml:space="preserve"> / DIPUTADO GENERAL</t>
    </r>
  </si>
  <si>
    <t>Naiz.info</t>
  </si>
  <si>
    <t>HITZA Gipuzkoa</t>
  </si>
  <si>
    <t>SAGARDOTEGIAK</t>
  </si>
  <si>
    <r>
      <t xml:space="preserve">EKONOMIA SUSTAPENA, LANDA INGURUNEA ETA LURRALDE OREKA / </t>
    </r>
    <r>
      <rPr>
        <sz val="11"/>
        <color theme="1"/>
        <rFont val="Calibri"/>
        <family val="2"/>
      </rPr>
      <t>PROMOCIÓN ECONÓMICA, MEDIO RURAL Y EQUILIBRIO TERRITORIAL</t>
    </r>
  </si>
  <si>
    <t>Aiurri - Andoain, Urnieta</t>
  </si>
  <si>
    <t>Urumeako Kronika</t>
  </si>
  <si>
    <t>eldiarionorte.es</t>
  </si>
  <si>
    <t>Elmundo.es</t>
  </si>
  <si>
    <t>Gaztea</t>
  </si>
  <si>
    <t>Ser Gipuzkoa conjunta</t>
  </si>
  <si>
    <t>Euskal Telebista Instituciones</t>
  </si>
  <si>
    <t>Digitala
Digital</t>
  </si>
  <si>
    <t>TOKIKOM digital</t>
  </si>
  <si>
    <t>GAZTEZULO aldizkaria</t>
  </si>
  <si>
    <t>BERTSOLARI aldizkaria</t>
  </si>
  <si>
    <t>EL KARMA aldizkaria</t>
  </si>
  <si>
    <t>Marca.com</t>
  </si>
  <si>
    <t>Berria.eus</t>
  </si>
  <si>
    <t>Facebook, red social</t>
  </si>
  <si>
    <t>Google</t>
  </si>
  <si>
    <t>Instagram</t>
  </si>
  <si>
    <t>ONDA VASCA Gipuzkoa</t>
  </si>
  <si>
    <t>40 PRINCIPALES San Sebastián</t>
  </si>
  <si>
    <t>40 PRINCIPALES Eibar</t>
  </si>
  <si>
    <t>LORE FERIA</t>
  </si>
  <si>
    <t>GIPUZKOA KIROLAK</t>
  </si>
  <si>
    <t>RADIO MARCA</t>
  </si>
  <si>
    <r>
      <t>KULTURA, TURISMO, GAZTERIA ETA KIROLA</t>
    </r>
    <r>
      <rPr>
        <sz val="11"/>
        <color theme="1"/>
        <rFont val="Calibri"/>
        <family val="2"/>
      </rPr>
      <t xml:space="preserve"> / CULTURA, TURISMO, JUVENTUD Y DEPORTES</t>
    </r>
  </si>
  <si>
    <t>KIROLETAKO IRAGARKIAK</t>
  </si>
  <si>
    <t>CACTUS aldizkaria</t>
  </si>
  <si>
    <t>Argia</t>
  </si>
  <si>
    <t>MÁS CULTURA ES MENOS MANIPULACIÓN</t>
  </si>
  <si>
    <t>AUX MAGAZINE</t>
  </si>
  <si>
    <r>
      <t xml:space="preserve">MUGIKORTASUNA ETA LURRALDE ANTOLAKETA / </t>
    </r>
    <r>
      <rPr>
        <sz val="11"/>
        <color theme="1"/>
        <rFont val="Calibri"/>
        <family val="2"/>
      </rPr>
      <t>MOVILIDAD Y ORDENACIÓN DEL TERRITORIO</t>
    </r>
  </si>
  <si>
    <r>
      <t xml:space="preserve">INGURUMENA ETA OBRA HIDRAULIKOAK </t>
    </r>
    <r>
      <rPr>
        <sz val="11"/>
        <color theme="1"/>
        <rFont val="Calibri"/>
        <family val="2"/>
      </rPr>
      <t>/ MEDIO AMBIENTE Y OBRAS HIDRÁULICAS</t>
    </r>
  </si>
  <si>
    <t>Tokiko telebista - Iragarkiak
Televisión local - Anuncios</t>
  </si>
  <si>
    <t>TOUR MAGAZINE</t>
  </si>
  <si>
    <t>KMON aldizkaria</t>
  </si>
  <si>
    <t>THE KARMA aldizkaria</t>
  </si>
  <si>
    <t>KM, BIBLIOTECAS DEL MAÑANA</t>
  </si>
  <si>
    <t>Magazine Diario Norte</t>
  </si>
  <si>
    <t>LANDABERRI</t>
  </si>
  <si>
    <t>REVISTA REAL SOCIEDAD</t>
  </si>
  <si>
    <t>ARTZEREN ARTXIBOA</t>
  </si>
  <si>
    <t>Euskadi Gaztea</t>
  </si>
  <si>
    <t>INICIATIVA "HOY ME TOCA A MÍ"</t>
  </si>
  <si>
    <t>Onda Cero</t>
  </si>
  <si>
    <t>Tolosaldeko ataria</t>
  </si>
  <si>
    <t>TURISLAN</t>
  </si>
  <si>
    <t>Segura Irratia</t>
  </si>
  <si>
    <t>Sud Ouest</t>
  </si>
  <si>
    <t>SER Gipuzkoa</t>
  </si>
  <si>
    <t>META</t>
  </si>
  <si>
    <t>DV KIROLAK</t>
  </si>
  <si>
    <t>DEPORTISTAS 5 ESTRELLAS</t>
  </si>
  <si>
    <t>EXPLORE SAN SEBASTIAN REGION</t>
  </si>
  <si>
    <t>Naturaren Ahotsa</t>
  </si>
  <si>
    <t>Sisters and The City Magazine</t>
  </si>
  <si>
    <t>CROSSOVER</t>
  </si>
  <si>
    <t>INSERCIONES PUBLICITARIAS. TURISMO</t>
  </si>
  <si>
    <t>Estrategia Empresarial</t>
  </si>
  <si>
    <t>CONCURSO JÓVENES Y COMIC</t>
  </si>
  <si>
    <t>ELIAS QUEREJETA ZINE ESKOLA</t>
  </si>
  <si>
    <t>7 VÍAS VERDES PARA DISFRUTAR DE LA BICI</t>
  </si>
  <si>
    <t>RENDICIÓN DE CUENTAS- KONTU EMATEA</t>
  </si>
  <si>
    <t>PIDE UN DESEO - ESKATU DESIO 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</si>
</sst>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1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1"/>
      <color rgb="FFFF0000"/>
      <name val="Calibri"/>
      <family val="2"/>
    </font>
    <font>
      <sz val="8"/>
      <color rgb="FFFF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i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8"/>
      <color rgb="FFC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9">
    <xf numFmtId="0" fontId="0" fillId="0" borderId="0" xfId="0"/>
    <xf numFmtId="0" fontId="3" fillId="5" borderId="0" xfId="0" applyFont="1" applyFill="1" applyBorder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4" fontId="4" fillId="0" borderId="0" xfId="0" applyNumberFormat="1" applyFont="1" applyAlignment="1">
      <alignment vertical="center" wrapText="1"/>
    </xf>
    <xf numFmtId="0" fontId="4" fillId="5" borderId="0" xfId="0" applyFont="1" applyFill="1" applyAlignment="1">
      <alignment vertical="center" wrapText="1"/>
    </xf>
    <xf numFmtId="0" fontId="4" fillId="5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 wrapText="1"/>
    </xf>
    <xf numFmtId="4" fontId="7" fillId="0" borderId="0" xfId="0" applyNumberFormat="1" applyFont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center" wrapText="1"/>
    </xf>
    <xf numFmtId="4" fontId="9" fillId="2" borderId="6" xfId="0" applyNumberFormat="1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left" vertical="center" wrapText="1"/>
    </xf>
    <xf numFmtId="0" fontId="12" fillId="5" borderId="18" xfId="0" applyFont="1" applyFill="1" applyBorder="1" applyAlignment="1">
      <alignment horizontal="left" vertical="center" wrapText="1"/>
    </xf>
    <xf numFmtId="0" fontId="14" fillId="0" borderId="3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7" fillId="0" borderId="0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12" fillId="0" borderId="9" xfId="0" applyFont="1" applyFill="1" applyBorder="1" applyAlignment="1">
      <alignment horizontal="left" vertical="center"/>
    </xf>
    <xf numFmtId="0" fontId="12" fillId="0" borderId="9" xfId="0" applyFont="1" applyFill="1" applyBorder="1" applyAlignment="1">
      <alignment horizontal="left" vertical="center" wrapText="1"/>
    </xf>
    <xf numFmtId="4" fontId="12" fillId="0" borderId="9" xfId="0" applyNumberFormat="1" applyFont="1" applyFill="1" applyBorder="1" applyAlignment="1">
      <alignment horizontal="right" vertical="center"/>
    </xf>
    <xf numFmtId="0" fontId="16" fillId="0" borderId="9" xfId="0" applyFont="1" applyBorder="1" applyAlignment="1">
      <alignment horizontal="left" vertical="center" wrapText="1"/>
    </xf>
    <xf numFmtId="0" fontId="16" fillId="0" borderId="16" xfId="0" applyFont="1" applyBorder="1" applyAlignment="1">
      <alignment vertical="center" wrapText="1"/>
    </xf>
    <xf numFmtId="0" fontId="12" fillId="0" borderId="16" xfId="0" applyFont="1" applyFill="1" applyBorder="1" applyAlignment="1">
      <alignment horizontal="left" vertical="center"/>
    </xf>
    <xf numFmtId="0" fontId="12" fillId="0" borderId="16" xfId="0" applyFont="1" applyFill="1" applyBorder="1" applyAlignment="1">
      <alignment horizontal="left" vertical="center" wrapText="1"/>
    </xf>
    <xf numFmtId="0" fontId="12" fillId="5" borderId="15" xfId="0" applyFont="1" applyFill="1" applyBorder="1" applyAlignment="1">
      <alignment horizontal="left" vertical="center" wrapText="1"/>
    </xf>
    <xf numFmtId="0" fontId="12" fillId="7" borderId="21" xfId="0" applyFont="1" applyFill="1" applyBorder="1" applyAlignment="1">
      <alignment horizontal="left" vertical="center" wrapText="1"/>
    </xf>
    <xf numFmtId="0" fontId="12" fillId="0" borderId="24" xfId="0" applyFont="1" applyFill="1" applyBorder="1" applyAlignment="1">
      <alignment horizontal="left" vertical="center"/>
    </xf>
    <xf numFmtId="4" fontId="12" fillId="0" borderId="25" xfId="0" applyNumberFormat="1" applyFont="1" applyFill="1" applyBorder="1" applyAlignment="1">
      <alignment horizontal="right" vertical="center"/>
    </xf>
    <xf numFmtId="0" fontId="12" fillId="5" borderId="24" xfId="0" applyFont="1" applyFill="1" applyBorder="1" applyAlignment="1">
      <alignment vertical="center" wrapText="1"/>
    </xf>
    <xf numFmtId="4" fontId="12" fillId="5" borderId="25" xfId="0" applyNumberFormat="1" applyFont="1" applyFill="1" applyBorder="1" applyAlignment="1">
      <alignment horizontal="right" vertical="center"/>
    </xf>
    <xf numFmtId="0" fontId="13" fillId="0" borderId="24" xfId="0" applyFont="1" applyFill="1" applyBorder="1" applyAlignment="1">
      <alignment horizontal="left" vertical="center"/>
    </xf>
    <xf numFmtId="0" fontId="14" fillId="5" borderId="3" xfId="0" applyFont="1" applyFill="1" applyBorder="1" applyAlignment="1">
      <alignment horizontal="left" vertical="center" wrapText="1"/>
    </xf>
    <xf numFmtId="0" fontId="12" fillId="5" borderId="26" xfId="0" applyFont="1" applyFill="1" applyBorder="1" applyAlignment="1">
      <alignment vertical="center" wrapText="1"/>
    </xf>
    <xf numFmtId="0" fontId="12" fillId="5" borderId="20" xfId="0" applyFont="1" applyFill="1" applyBorder="1" applyAlignment="1">
      <alignment horizontal="left" vertical="center" wrapText="1"/>
    </xf>
    <xf numFmtId="4" fontId="12" fillId="5" borderId="27" xfId="0" applyNumberFormat="1" applyFont="1" applyFill="1" applyBorder="1" applyAlignment="1">
      <alignment horizontal="right" vertical="center"/>
    </xf>
    <xf numFmtId="4" fontId="12" fillId="5" borderId="28" xfId="0" applyNumberFormat="1" applyFont="1" applyFill="1" applyBorder="1" applyAlignment="1">
      <alignment horizontal="right" vertical="center"/>
    </xf>
    <xf numFmtId="4" fontId="12" fillId="5" borderId="29" xfId="0" applyNumberFormat="1" applyFont="1" applyFill="1" applyBorder="1" applyAlignment="1">
      <alignment horizontal="right" vertical="center"/>
    </xf>
    <xf numFmtId="4" fontId="12" fillId="5" borderId="30" xfId="0" applyNumberFormat="1" applyFont="1" applyFill="1" applyBorder="1" applyAlignment="1">
      <alignment horizontal="right" vertical="center"/>
    </xf>
    <xf numFmtId="0" fontId="12" fillId="5" borderId="24" xfId="0" applyFont="1" applyFill="1" applyBorder="1" applyAlignment="1">
      <alignment horizontal="left" vertical="center" wrapText="1"/>
    </xf>
    <xf numFmtId="0" fontId="12" fillId="5" borderId="26" xfId="0" applyFont="1" applyFill="1" applyBorder="1" applyAlignment="1">
      <alignment horizontal="left" vertical="center" wrapText="1"/>
    </xf>
    <xf numFmtId="4" fontId="12" fillId="0" borderId="27" xfId="0" applyNumberFormat="1" applyFont="1" applyFill="1" applyBorder="1" applyAlignment="1">
      <alignment horizontal="right" vertical="center"/>
    </xf>
    <xf numFmtId="0" fontId="0" fillId="0" borderId="23" xfId="0" applyFont="1" applyBorder="1"/>
    <xf numFmtId="0" fontId="12" fillId="5" borderId="21" xfId="0" applyFont="1" applyFill="1" applyBorder="1" applyAlignment="1">
      <alignment horizontal="left" vertical="center" wrapText="1"/>
    </xf>
    <xf numFmtId="4" fontId="12" fillId="5" borderId="22" xfId="0" applyNumberFormat="1" applyFont="1" applyFill="1" applyBorder="1" applyAlignment="1">
      <alignment horizontal="right" vertical="center"/>
    </xf>
    <xf numFmtId="0" fontId="0" fillId="0" borderId="24" xfId="0" applyFont="1" applyFill="1" applyBorder="1"/>
    <xf numFmtId="0" fontId="0" fillId="0" borderId="26" xfId="0" applyFont="1" applyFill="1" applyBorder="1"/>
    <xf numFmtId="0" fontId="12" fillId="5" borderId="9" xfId="0" applyFont="1" applyFill="1" applyBorder="1" applyAlignment="1">
      <alignment horizontal="left" vertical="center" wrapText="1"/>
    </xf>
    <xf numFmtId="0" fontId="12" fillId="0" borderId="34" xfId="0" applyFont="1" applyFill="1" applyBorder="1" applyAlignment="1">
      <alignment horizontal="left" vertical="center"/>
    </xf>
    <xf numFmtId="0" fontId="12" fillId="5" borderId="18" xfId="0" applyFont="1" applyFill="1" applyBorder="1" applyAlignment="1">
      <alignment horizontal="left" vertical="center"/>
    </xf>
    <xf numFmtId="0" fontId="16" fillId="0" borderId="16" xfId="0" applyFont="1" applyBorder="1" applyAlignment="1">
      <alignment horizontal="left" vertical="center" wrapText="1"/>
    </xf>
    <xf numFmtId="4" fontId="12" fillId="0" borderId="16" xfId="0" applyNumberFormat="1" applyFont="1" applyFill="1" applyBorder="1" applyAlignment="1">
      <alignment horizontal="right" vertical="center"/>
    </xf>
    <xf numFmtId="4" fontId="12" fillId="5" borderId="14" xfId="0" applyNumberFormat="1" applyFont="1" applyFill="1" applyBorder="1" applyAlignment="1">
      <alignment horizontal="right" vertical="center"/>
    </xf>
    <xf numFmtId="0" fontId="12" fillId="0" borderId="7" xfId="0" applyFont="1" applyFill="1" applyBorder="1" applyAlignment="1">
      <alignment horizontal="left" vertical="center"/>
    </xf>
    <xf numFmtId="4" fontId="12" fillId="0" borderId="14" xfId="0" applyNumberFormat="1" applyFont="1" applyFill="1" applyBorder="1" applyAlignment="1">
      <alignment horizontal="right" vertical="center"/>
    </xf>
    <xf numFmtId="0" fontId="11" fillId="0" borderId="9" xfId="0" applyFont="1" applyFill="1" applyBorder="1" applyAlignment="1">
      <alignment horizontal="left" vertical="center" wrapText="1"/>
    </xf>
    <xf numFmtId="0" fontId="17" fillId="0" borderId="0" xfId="0" applyFont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12" fillId="0" borderId="13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 wrapText="1"/>
    </xf>
    <xf numFmtId="0" fontId="12" fillId="5" borderId="33" xfId="0" applyFont="1" applyFill="1" applyBorder="1" applyAlignment="1">
      <alignment horizontal="left" vertical="center" wrapText="1"/>
    </xf>
    <xf numFmtId="0" fontId="13" fillId="5" borderId="9" xfId="0" applyFont="1" applyFill="1" applyBorder="1" applyAlignment="1">
      <alignment horizontal="left" vertical="center"/>
    </xf>
    <xf numFmtId="0" fontId="14" fillId="5" borderId="15" xfId="0" applyFont="1" applyFill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2" fillId="5" borderId="36" xfId="0" applyFont="1" applyFill="1" applyBorder="1" applyAlignment="1">
      <alignment horizontal="left" vertical="center" wrapText="1"/>
    </xf>
    <xf numFmtId="0" fontId="12" fillId="5" borderId="37" xfId="0" applyFont="1" applyFill="1" applyBorder="1" applyAlignment="1">
      <alignment horizontal="left" vertical="center" wrapText="1"/>
    </xf>
    <xf numFmtId="0" fontId="14" fillId="0" borderId="21" xfId="0" applyFont="1" applyFill="1" applyBorder="1" applyAlignment="1">
      <alignment horizontal="left" vertical="center" wrapText="1"/>
    </xf>
    <xf numFmtId="0" fontId="12" fillId="0" borderId="21" xfId="0" applyFont="1" applyFill="1" applyBorder="1" applyAlignment="1">
      <alignment horizontal="left" vertical="center" wrapText="1"/>
    </xf>
    <xf numFmtId="4" fontId="12" fillId="5" borderId="38" xfId="0" applyNumberFormat="1" applyFont="1" applyFill="1" applyBorder="1" applyAlignment="1">
      <alignment horizontal="right" vertical="center"/>
    </xf>
    <xf numFmtId="4" fontId="12" fillId="0" borderId="35" xfId="0" applyNumberFormat="1" applyFont="1" applyFill="1" applyBorder="1" applyAlignment="1">
      <alignment horizontal="right" vertical="center"/>
    </xf>
    <xf numFmtId="4" fontId="12" fillId="5" borderId="3" xfId="0" applyNumberFormat="1" applyFont="1" applyFill="1" applyBorder="1" applyAlignment="1">
      <alignment horizontal="right" vertical="center"/>
    </xf>
    <xf numFmtId="4" fontId="12" fillId="0" borderId="3" xfId="0" applyNumberFormat="1" applyFont="1" applyFill="1" applyBorder="1" applyAlignment="1">
      <alignment horizontal="right" vertical="center"/>
    </xf>
    <xf numFmtId="4" fontId="12" fillId="5" borderId="21" xfId="0" applyNumberFormat="1" applyFont="1" applyFill="1" applyBorder="1" applyAlignment="1">
      <alignment horizontal="right" vertical="center"/>
    </xf>
    <xf numFmtId="4" fontId="15" fillId="3" borderId="9" xfId="0" applyNumberFormat="1" applyFont="1" applyFill="1" applyBorder="1" applyAlignment="1">
      <alignment horizontal="right" vertical="center"/>
    </xf>
    <xf numFmtId="4" fontId="11" fillId="6" borderId="9" xfId="0" applyNumberFormat="1" applyFont="1" applyFill="1" applyBorder="1" applyAlignment="1">
      <alignment horizontal="right" vertical="center"/>
    </xf>
    <xf numFmtId="0" fontId="11" fillId="4" borderId="13" xfId="0" applyFont="1" applyFill="1" applyBorder="1" applyAlignment="1">
      <alignment horizontal="left" vertical="center" wrapText="1"/>
    </xf>
    <xf numFmtId="0" fontId="11" fillId="4" borderId="7" xfId="0" applyFont="1" applyFill="1" applyBorder="1" applyAlignment="1">
      <alignment horizontal="left" vertical="center" wrapText="1"/>
    </xf>
    <xf numFmtId="0" fontId="11" fillId="4" borderId="14" xfId="0" applyFont="1" applyFill="1" applyBorder="1" applyAlignment="1">
      <alignment horizontal="left" vertical="center" wrapText="1"/>
    </xf>
    <xf numFmtId="0" fontId="15" fillId="3" borderId="13" xfId="0" applyFont="1" applyFill="1" applyBorder="1" applyAlignment="1">
      <alignment horizontal="right" vertical="center"/>
    </xf>
    <xf numFmtId="0" fontId="15" fillId="3" borderId="7" xfId="0" applyFont="1" applyFill="1" applyBorder="1" applyAlignment="1">
      <alignment horizontal="right" vertical="center"/>
    </xf>
    <xf numFmtId="0" fontId="15" fillId="3" borderId="14" xfId="0" applyFont="1" applyFill="1" applyBorder="1" applyAlignment="1">
      <alignment horizontal="right" vertical="center"/>
    </xf>
    <xf numFmtId="0" fontId="11" fillId="5" borderId="15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1" fillId="5" borderId="33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11" fillId="4" borderId="23" xfId="0" applyFont="1" applyFill="1" applyBorder="1" applyAlignment="1">
      <alignment horizontal="left" vertical="center" wrapText="1"/>
    </xf>
    <xf numFmtId="0" fontId="12" fillId="4" borderId="21" xfId="0" applyFont="1" applyFill="1" applyBorder="1" applyAlignment="1">
      <alignment horizontal="left" vertical="center" wrapText="1"/>
    </xf>
    <xf numFmtId="0" fontId="12" fillId="4" borderId="21" xfId="0" applyFont="1" applyFill="1" applyBorder="1" applyAlignment="1">
      <alignment vertical="center"/>
    </xf>
    <xf numFmtId="0" fontId="12" fillId="4" borderId="22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left" vertical="center" wrapText="1"/>
    </xf>
    <xf numFmtId="0" fontId="11" fillId="5" borderId="17" xfId="0" applyFont="1" applyFill="1" applyBorder="1" applyAlignment="1">
      <alignment horizontal="left" vertical="center" wrapText="1"/>
    </xf>
    <xf numFmtId="0" fontId="11" fillId="5" borderId="8" xfId="0" applyFont="1" applyFill="1" applyBorder="1" applyAlignment="1">
      <alignment horizontal="left" vertical="center" wrapText="1"/>
    </xf>
    <xf numFmtId="0" fontId="11" fillId="5" borderId="19" xfId="0" applyFont="1" applyFill="1" applyBorder="1" applyAlignment="1">
      <alignment horizontal="left" vertical="center" wrapText="1"/>
    </xf>
    <xf numFmtId="0" fontId="11" fillId="6" borderId="13" xfId="0" applyFont="1" applyFill="1" applyBorder="1" applyAlignment="1">
      <alignment horizontal="right" vertical="center"/>
    </xf>
    <xf numFmtId="0" fontId="11" fillId="6" borderId="7" xfId="0" applyFont="1" applyFill="1" applyBorder="1" applyAlignment="1">
      <alignment horizontal="right" vertical="center"/>
    </xf>
    <xf numFmtId="0" fontId="11" fillId="6" borderId="14" xfId="0" applyFont="1" applyFill="1" applyBorder="1" applyAlignment="1">
      <alignment horizontal="right" vertical="center"/>
    </xf>
    <xf numFmtId="0" fontId="11" fillId="4" borderId="31" xfId="0" applyFont="1" applyFill="1" applyBorder="1" applyAlignment="1">
      <alignment horizontal="left" vertical="center" wrapText="1"/>
    </xf>
    <xf numFmtId="0" fontId="11" fillId="4" borderId="32" xfId="0" applyFont="1" applyFill="1" applyBorder="1" applyAlignment="1">
      <alignment horizontal="left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left" vertical="center" wrapText="1"/>
    </xf>
    <xf numFmtId="0" fontId="11" fillId="0" borderId="17" xfId="0" applyFont="1" applyFill="1" applyBorder="1" applyAlignment="1">
      <alignment horizontal="left" vertical="center" wrapText="1"/>
    </xf>
    <xf numFmtId="0" fontId="16" fillId="5" borderId="15" xfId="0" applyFont="1" applyFill="1" applyBorder="1" applyAlignment="1">
      <alignment horizontal="left" vertical="center" wrapText="1"/>
    </xf>
    <xf numFmtId="0" fontId="16" fillId="5" borderId="17" xfId="0" applyFont="1" applyFill="1" applyBorder="1" applyAlignment="1">
      <alignment horizontal="left" vertical="center" wrapText="1"/>
    </xf>
    <xf numFmtId="0" fontId="16" fillId="5" borderId="8" xfId="0" applyFont="1" applyFill="1" applyBorder="1" applyAlignment="1">
      <alignment horizontal="left" vertical="center" wrapText="1"/>
    </xf>
    <xf numFmtId="0" fontId="16" fillId="5" borderId="33" xfId="0" applyFont="1" applyFill="1" applyBorder="1" applyAlignment="1">
      <alignment horizontal="left" vertical="center" wrapText="1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47625</xdr:rowOff>
    </xdr:from>
    <xdr:to>
      <xdr:col>1</xdr:col>
      <xdr:colOff>3428134</xdr:colOff>
      <xdr:row>0</xdr:row>
      <xdr:rowOff>704850</xdr:rowOff>
    </xdr:to>
    <xdr:pic>
      <xdr:nvPicPr>
        <xdr:cNvPr id="102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47625"/>
          <a:ext cx="32861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61"/>
  <sheetViews>
    <sheetView tabSelected="1" showRuler="0" topLeftCell="A128" zoomScaleNormal="100" zoomScaleSheetLayoutView="25" workbookViewId="0">
      <selection activeCell="B105" sqref="B105:E105"/>
    </sheetView>
  </sheetViews>
  <sheetFormatPr baseColWidth="10" defaultColWidth="11.42578125" defaultRowHeight="11.25" x14ac:dyDescent="0.2"/>
  <cols>
    <col min="1" max="1" width="5.85546875" style="6" customWidth="1"/>
    <col min="2" max="2" width="116.5703125" style="6" customWidth="1"/>
    <col min="3" max="3" width="66.5703125" style="6" bestFit="1" customWidth="1"/>
    <col min="4" max="4" width="31.85546875" style="7" bestFit="1" customWidth="1"/>
    <col min="5" max="5" width="15.42578125" style="8" bestFit="1" customWidth="1"/>
    <col min="6" max="95" width="11.42578125" style="5"/>
    <col min="96" max="16384" width="11.42578125" style="6"/>
  </cols>
  <sheetData>
    <row r="1" spans="2:95" ht="59.25" customHeight="1" x14ac:dyDescent="0.2"/>
    <row r="2" spans="2:95" ht="29.25" customHeight="1" x14ac:dyDescent="0.2">
      <c r="B2" s="92" t="s">
        <v>53</v>
      </c>
      <c r="C2" s="93"/>
      <c r="D2" s="93"/>
      <c r="E2" s="93"/>
    </row>
    <row r="3" spans="2:95" ht="12" thickBot="1" x14ac:dyDescent="0.25">
      <c r="B3" s="11"/>
      <c r="C3" s="12"/>
      <c r="D3" s="13"/>
      <c r="E3" s="14"/>
    </row>
    <row r="4" spans="2:95" ht="27.75" customHeight="1" thickBot="1" x14ac:dyDescent="0.25">
      <c r="B4" s="98" t="s">
        <v>1</v>
      </c>
      <c r="C4" s="99"/>
      <c r="D4" s="99"/>
      <c r="E4" s="100"/>
    </row>
    <row r="5" spans="2:95" ht="24.75" thickBot="1" x14ac:dyDescent="0.25">
      <c r="B5" s="15" t="s">
        <v>54</v>
      </c>
      <c r="C5" s="16" t="s">
        <v>16</v>
      </c>
      <c r="D5" s="17" t="s">
        <v>55</v>
      </c>
      <c r="E5" s="18" t="s">
        <v>56</v>
      </c>
    </row>
    <row r="6" spans="2:95" s="4" customFormat="1" ht="12" customHeight="1" x14ac:dyDescent="0.2">
      <c r="B6" s="94" t="s">
        <v>57</v>
      </c>
      <c r="C6" s="95"/>
      <c r="D6" s="96"/>
      <c r="E6" s="97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</row>
    <row r="7" spans="2:95" s="4" customFormat="1" ht="30" x14ac:dyDescent="0.2">
      <c r="B7" s="104" t="s">
        <v>13</v>
      </c>
      <c r="C7" s="35" t="s">
        <v>36</v>
      </c>
      <c r="D7" s="19" t="s">
        <v>18</v>
      </c>
      <c r="E7" s="36">
        <f>2420+2196.15</f>
        <v>4616.1499999999996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</row>
    <row r="8" spans="2:95" s="2" customFormat="1" ht="30" x14ac:dyDescent="0.2">
      <c r="B8" s="102"/>
      <c r="C8" s="37" t="s">
        <v>20</v>
      </c>
      <c r="D8" s="21" t="s">
        <v>69</v>
      </c>
      <c r="E8" s="38">
        <f>302.5+302.5+302.5</f>
        <v>907.5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</row>
    <row r="9" spans="2:95" s="2" customFormat="1" ht="30" x14ac:dyDescent="0.2">
      <c r="B9" s="102"/>
      <c r="C9" s="37" t="s">
        <v>58</v>
      </c>
      <c r="D9" s="21" t="s">
        <v>69</v>
      </c>
      <c r="E9" s="38">
        <f>1452+1452+1452</f>
        <v>4356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</row>
    <row r="10" spans="2:95" s="2" customFormat="1" ht="30" x14ac:dyDescent="0.2">
      <c r="B10" s="102"/>
      <c r="C10" s="37" t="s">
        <v>21</v>
      </c>
      <c r="D10" s="21" t="s">
        <v>69</v>
      </c>
      <c r="E10" s="38">
        <f>806.67+806.67+806.67</f>
        <v>2420.0099999999998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</row>
    <row r="11" spans="2:95" s="2" customFormat="1" ht="30" x14ac:dyDescent="0.2">
      <c r="B11" s="102"/>
      <c r="C11" s="37" t="s">
        <v>4</v>
      </c>
      <c r="D11" s="19" t="s">
        <v>3</v>
      </c>
      <c r="E11" s="38">
        <f>1210+2420+1210</f>
        <v>4840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</row>
    <row r="12" spans="2:95" s="2" customFormat="1" ht="30" x14ac:dyDescent="0.2">
      <c r="B12" s="102"/>
      <c r="C12" s="37" t="s">
        <v>28</v>
      </c>
      <c r="D12" s="19" t="s">
        <v>3</v>
      </c>
      <c r="E12" s="38">
        <f>4950+24750.01+9900</f>
        <v>39600.009999999995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</row>
    <row r="13" spans="2:95" s="2" customFormat="1" ht="30" x14ac:dyDescent="0.2">
      <c r="B13" s="102"/>
      <c r="C13" s="39" t="s">
        <v>59</v>
      </c>
      <c r="D13" s="21" t="s">
        <v>37</v>
      </c>
      <c r="E13" s="38">
        <f>1210+1210+1210</f>
        <v>3630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</row>
    <row r="14" spans="2:95" s="2" customFormat="1" ht="30" x14ac:dyDescent="0.2">
      <c r="B14" s="102"/>
      <c r="C14" s="39" t="s">
        <v>43</v>
      </c>
      <c r="D14" s="21" t="s">
        <v>2</v>
      </c>
      <c r="E14" s="38">
        <f>343.51+343.51</f>
        <v>687.02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</row>
    <row r="15" spans="2:95" s="2" customFormat="1" ht="30" x14ac:dyDescent="0.2">
      <c r="B15" s="102"/>
      <c r="C15" s="37" t="s">
        <v>35</v>
      </c>
      <c r="D15" s="19" t="s">
        <v>2</v>
      </c>
      <c r="E15" s="38">
        <f>1452+3993+5808</f>
        <v>11253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</row>
    <row r="16" spans="2:95" s="2" customFormat="1" ht="30" x14ac:dyDescent="0.2">
      <c r="B16" s="102"/>
      <c r="C16" s="37" t="s">
        <v>32</v>
      </c>
      <c r="D16" s="19" t="s">
        <v>33</v>
      </c>
      <c r="E16" s="38">
        <f>2928.2+2928.2+2928.2</f>
        <v>8784.5999999999985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</row>
    <row r="17" spans="2:95" s="2" customFormat="1" ht="30" x14ac:dyDescent="0.2">
      <c r="B17" s="102"/>
      <c r="C17" s="39" t="s">
        <v>71</v>
      </c>
      <c r="D17" s="40" t="s">
        <v>37</v>
      </c>
      <c r="E17" s="38">
        <f>1210+1210+1210</f>
        <v>3630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</row>
    <row r="18" spans="2:95" s="2" customFormat="1" ht="30" x14ac:dyDescent="0.2">
      <c r="B18" s="102"/>
      <c r="C18" s="37" t="s">
        <v>29</v>
      </c>
      <c r="D18" s="19" t="s">
        <v>8</v>
      </c>
      <c r="E18" s="38">
        <f>2420+8893.5</f>
        <v>11313.5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</row>
    <row r="19" spans="2:95" s="2" customFormat="1" ht="30" x14ac:dyDescent="0.2">
      <c r="B19" s="102"/>
      <c r="C19" s="37" t="s">
        <v>26</v>
      </c>
      <c r="D19" s="19" t="s">
        <v>3</v>
      </c>
      <c r="E19" s="38">
        <f>18284.41+36434.41+4571.1</f>
        <v>59289.920000000006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</row>
    <row r="20" spans="2:95" s="2" customFormat="1" ht="30" x14ac:dyDescent="0.2">
      <c r="B20" s="102"/>
      <c r="C20" s="37" t="s">
        <v>34</v>
      </c>
      <c r="D20" s="21" t="s">
        <v>69</v>
      </c>
      <c r="E20" s="38">
        <f>9142.23+9142.23+2285.56</f>
        <v>20570.02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</row>
    <row r="21" spans="2:95" s="2" customFormat="1" ht="30" x14ac:dyDescent="0.2">
      <c r="B21" s="102"/>
      <c r="C21" s="39" t="s">
        <v>70</v>
      </c>
      <c r="D21" s="21" t="s">
        <v>69</v>
      </c>
      <c r="E21" s="38">
        <f>1815+1815</f>
        <v>3630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</row>
    <row r="22" spans="2:95" s="2" customFormat="1" ht="30" x14ac:dyDescent="0.2">
      <c r="B22" s="102"/>
      <c r="C22" s="39" t="s">
        <v>72</v>
      </c>
      <c r="D22" s="19" t="s">
        <v>33</v>
      </c>
      <c r="E22" s="38">
        <v>1300.75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</row>
    <row r="23" spans="2:95" s="2" customFormat="1" ht="30" x14ac:dyDescent="0.2">
      <c r="B23" s="102"/>
      <c r="C23" s="39" t="s">
        <v>73</v>
      </c>
      <c r="D23" s="19" t="s">
        <v>33</v>
      </c>
      <c r="E23" s="38">
        <v>1633.5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</row>
    <row r="24" spans="2:95" s="2" customFormat="1" ht="30" x14ac:dyDescent="0.2">
      <c r="B24" s="102"/>
      <c r="C24" s="37" t="s">
        <v>24</v>
      </c>
      <c r="D24" s="19" t="s">
        <v>9</v>
      </c>
      <c r="E24" s="38">
        <f>242+1134.38</f>
        <v>1376.38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</row>
    <row r="25" spans="2:95" s="2" customFormat="1" ht="30" x14ac:dyDescent="0.2">
      <c r="B25" s="102"/>
      <c r="C25" s="37" t="s">
        <v>48</v>
      </c>
      <c r="D25" s="19" t="s">
        <v>2</v>
      </c>
      <c r="E25" s="38">
        <f>9075</f>
        <v>9075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</row>
    <row r="26" spans="2:95" s="2" customFormat="1" ht="30" x14ac:dyDescent="0.2">
      <c r="B26" s="102"/>
      <c r="C26" s="37" t="s">
        <v>22</v>
      </c>
      <c r="D26" s="19" t="s">
        <v>9</v>
      </c>
      <c r="E26" s="38">
        <f>1134.38</f>
        <v>1134.3800000000001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</row>
    <row r="27" spans="2:95" s="2" customFormat="1" ht="30" x14ac:dyDescent="0.2">
      <c r="B27" s="102"/>
      <c r="C27" s="37" t="s">
        <v>23</v>
      </c>
      <c r="D27" s="19" t="s">
        <v>9</v>
      </c>
      <c r="E27" s="38">
        <f>1134.38</f>
        <v>1134.3800000000001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</row>
    <row r="28" spans="2:95" s="2" customFormat="1" ht="30" x14ac:dyDescent="0.2">
      <c r="B28" s="102"/>
      <c r="C28" s="37" t="s">
        <v>30</v>
      </c>
      <c r="D28" s="19" t="s">
        <v>9</v>
      </c>
      <c r="E28" s="38">
        <f>5445</f>
        <v>5445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</row>
    <row r="29" spans="2:95" s="2" customFormat="1" ht="30.75" thickBot="1" x14ac:dyDescent="0.25">
      <c r="B29" s="103"/>
      <c r="C29" s="41" t="s">
        <v>25</v>
      </c>
      <c r="D29" s="42" t="s">
        <v>9</v>
      </c>
      <c r="E29" s="43">
        <f>1134.38</f>
        <v>1134.3800000000001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</row>
    <row r="30" spans="2:95" s="2" customFormat="1" ht="30" x14ac:dyDescent="0.2">
      <c r="B30" s="89" t="s">
        <v>122</v>
      </c>
      <c r="C30" s="56" t="s">
        <v>36</v>
      </c>
      <c r="D30" s="34" t="s">
        <v>18</v>
      </c>
      <c r="E30" s="45">
        <f>2783</f>
        <v>2783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</row>
    <row r="31" spans="2:95" s="2" customFormat="1" ht="30" x14ac:dyDescent="0.2">
      <c r="B31" s="102"/>
      <c r="C31" s="37" t="s">
        <v>14</v>
      </c>
      <c r="D31" s="19" t="s">
        <v>17</v>
      </c>
      <c r="E31" s="38">
        <f>20570</f>
        <v>20570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</row>
    <row r="32" spans="2:95" s="2" customFormat="1" ht="30" x14ac:dyDescent="0.2">
      <c r="B32" s="102"/>
      <c r="C32" s="37" t="s">
        <v>74</v>
      </c>
      <c r="D32" s="19" t="s">
        <v>69</v>
      </c>
      <c r="E32" s="38">
        <f>1149.5</f>
        <v>1149.5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</row>
    <row r="33" spans="2:95" s="2" customFormat="1" ht="30" x14ac:dyDescent="0.2">
      <c r="B33" s="102"/>
      <c r="C33" s="37" t="s">
        <v>75</v>
      </c>
      <c r="D33" s="19" t="s">
        <v>69</v>
      </c>
      <c r="E33" s="38">
        <f>605</f>
        <v>605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</row>
    <row r="34" spans="2:95" s="2" customFormat="1" ht="30" x14ac:dyDescent="0.2">
      <c r="B34" s="102"/>
      <c r="C34" s="37" t="s">
        <v>64</v>
      </c>
      <c r="D34" s="19" t="s">
        <v>69</v>
      </c>
      <c r="E34" s="38">
        <f>605</f>
        <v>605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</row>
    <row r="35" spans="2:95" s="2" customFormat="1" ht="30" x14ac:dyDescent="0.2">
      <c r="B35" s="102"/>
      <c r="C35" s="37" t="s">
        <v>27</v>
      </c>
      <c r="D35" s="19" t="s">
        <v>69</v>
      </c>
      <c r="E35" s="38">
        <f>1149.5</f>
        <v>1149.5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</row>
    <row r="36" spans="2:95" s="2" customFormat="1" ht="30" x14ac:dyDescent="0.2">
      <c r="B36" s="102"/>
      <c r="C36" s="37" t="s">
        <v>34</v>
      </c>
      <c r="D36" s="19" t="s">
        <v>69</v>
      </c>
      <c r="E36" s="38">
        <f>2715.24</f>
        <v>2715.24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</row>
    <row r="37" spans="2:95" s="2" customFormat="1" ht="30" x14ac:dyDescent="0.2">
      <c r="B37" s="102"/>
      <c r="C37" s="37" t="s">
        <v>31</v>
      </c>
      <c r="D37" s="19" t="s">
        <v>69</v>
      </c>
      <c r="E37" s="38">
        <f>1089</f>
        <v>1089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</row>
    <row r="38" spans="2:95" s="2" customFormat="1" ht="30" x14ac:dyDescent="0.2">
      <c r="B38" s="102"/>
      <c r="C38" s="37" t="s">
        <v>76</v>
      </c>
      <c r="D38" s="19" t="s">
        <v>18</v>
      </c>
      <c r="E38" s="38">
        <f>1331</f>
        <v>1331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</row>
    <row r="39" spans="2:95" s="2" customFormat="1" ht="30" x14ac:dyDescent="0.2">
      <c r="B39" s="102"/>
      <c r="C39" s="37" t="s">
        <v>58</v>
      </c>
      <c r="D39" s="19" t="s">
        <v>69</v>
      </c>
      <c r="E39" s="38">
        <f>1452</f>
        <v>1452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</row>
    <row r="40" spans="2:95" s="2" customFormat="1" ht="30" x14ac:dyDescent="0.2">
      <c r="B40" s="102"/>
      <c r="C40" s="37" t="s">
        <v>77</v>
      </c>
      <c r="D40" s="19" t="s">
        <v>18</v>
      </c>
      <c r="E40" s="38">
        <f>1452</f>
        <v>1452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</row>
    <row r="41" spans="2:95" s="2" customFormat="1" ht="30" x14ac:dyDescent="0.2">
      <c r="B41" s="102"/>
      <c r="C41" s="37" t="s">
        <v>78</v>
      </c>
      <c r="D41" s="19" t="s">
        <v>18</v>
      </c>
      <c r="E41" s="38">
        <f>847</f>
        <v>847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</row>
    <row r="42" spans="2:95" s="2" customFormat="1" ht="30" x14ac:dyDescent="0.2">
      <c r="B42" s="102"/>
      <c r="C42" s="37" t="s">
        <v>65</v>
      </c>
      <c r="D42" s="19" t="s">
        <v>69</v>
      </c>
      <c r="E42" s="38">
        <f>1149.5</f>
        <v>1149.5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</row>
    <row r="43" spans="2:95" s="2" customFormat="1" ht="30" x14ac:dyDescent="0.2">
      <c r="B43" s="102"/>
      <c r="C43" s="37" t="s">
        <v>39</v>
      </c>
      <c r="D43" s="19" t="s">
        <v>3</v>
      </c>
      <c r="E43" s="38">
        <f>11825.85</f>
        <v>11825.85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</row>
    <row r="44" spans="2:95" s="2" customFormat="1" ht="30" x14ac:dyDescent="0.2">
      <c r="B44" s="102"/>
      <c r="C44" s="37" t="s">
        <v>28</v>
      </c>
      <c r="D44" s="19" t="s">
        <v>3</v>
      </c>
      <c r="E44" s="38">
        <f>13952.8</f>
        <v>13952.8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</row>
    <row r="45" spans="2:95" s="2" customFormat="1" ht="30" x14ac:dyDescent="0.2">
      <c r="B45" s="102"/>
      <c r="C45" s="37" t="s">
        <v>26</v>
      </c>
      <c r="D45" s="19" t="s">
        <v>3</v>
      </c>
      <c r="E45" s="38">
        <f>18457.72</f>
        <v>18457.72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</row>
    <row r="46" spans="2:95" s="2" customFormat="1" ht="30" x14ac:dyDescent="0.2">
      <c r="B46" s="102"/>
      <c r="C46" s="37" t="s">
        <v>40</v>
      </c>
      <c r="D46" s="19" t="s">
        <v>3</v>
      </c>
      <c r="E46" s="38">
        <f>17605.5</f>
        <v>17605.5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</row>
    <row r="47" spans="2:95" s="2" customFormat="1" ht="30" x14ac:dyDescent="0.2">
      <c r="B47" s="102"/>
      <c r="C47" s="37" t="s">
        <v>15</v>
      </c>
      <c r="D47" s="19" t="s">
        <v>38</v>
      </c>
      <c r="E47" s="38">
        <f>5445</f>
        <v>5445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</row>
    <row r="48" spans="2:95" s="2" customFormat="1" ht="30" x14ac:dyDescent="0.2">
      <c r="B48" s="102"/>
      <c r="C48" s="37" t="s">
        <v>41</v>
      </c>
      <c r="D48" s="19" t="s">
        <v>2</v>
      </c>
      <c r="E48" s="38">
        <f>726</f>
        <v>726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</row>
    <row r="49" spans="2:95" s="2" customFormat="1" ht="30" x14ac:dyDescent="0.2">
      <c r="B49" s="102"/>
      <c r="C49" s="37" t="s">
        <v>42</v>
      </c>
      <c r="D49" s="19" t="s">
        <v>2</v>
      </c>
      <c r="E49" s="38">
        <f>1070.27</f>
        <v>1070.27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</row>
    <row r="50" spans="2:95" s="2" customFormat="1" ht="30" x14ac:dyDescent="0.2">
      <c r="B50" s="102"/>
      <c r="C50" s="37" t="s">
        <v>19</v>
      </c>
      <c r="D50" s="19" t="s">
        <v>2</v>
      </c>
      <c r="E50" s="38">
        <f>884.05</f>
        <v>884.05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</row>
    <row r="51" spans="2:95" s="2" customFormat="1" ht="30" x14ac:dyDescent="0.2">
      <c r="B51" s="102"/>
      <c r="C51" s="37" t="s">
        <v>43</v>
      </c>
      <c r="D51" s="19" t="s">
        <v>2</v>
      </c>
      <c r="E51" s="38">
        <f>816.75</f>
        <v>816.75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</row>
    <row r="52" spans="2:95" s="2" customFormat="1" ht="30" x14ac:dyDescent="0.2">
      <c r="B52" s="102"/>
      <c r="C52" s="37" t="s">
        <v>44</v>
      </c>
      <c r="D52" s="19" t="s">
        <v>2</v>
      </c>
      <c r="E52" s="38">
        <f>653.4</f>
        <v>653.4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</row>
    <row r="53" spans="2:95" s="2" customFormat="1" ht="30" x14ac:dyDescent="0.2">
      <c r="B53" s="102"/>
      <c r="C53" s="37" t="s">
        <v>46</v>
      </c>
      <c r="D53" s="19" t="s">
        <v>2</v>
      </c>
      <c r="E53" s="38">
        <f>3947.63</f>
        <v>3947.63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</row>
    <row r="54" spans="2:95" s="2" customFormat="1" ht="30" x14ac:dyDescent="0.2">
      <c r="B54" s="102"/>
      <c r="C54" s="37" t="s">
        <v>47</v>
      </c>
      <c r="D54" s="19" t="s">
        <v>2</v>
      </c>
      <c r="E54" s="38">
        <f>2014.65</f>
        <v>2014.65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</row>
    <row r="55" spans="2:95" s="2" customFormat="1" ht="30" x14ac:dyDescent="0.2">
      <c r="B55" s="102"/>
      <c r="C55" s="37" t="s">
        <v>66</v>
      </c>
      <c r="D55" s="19" t="s">
        <v>2</v>
      </c>
      <c r="E55" s="38">
        <f>1197.9</f>
        <v>1197.9000000000001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</row>
    <row r="56" spans="2:95" s="2" customFormat="1" ht="30" x14ac:dyDescent="0.2">
      <c r="B56" s="102"/>
      <c r="C56" s="37" t="s">
        <v>45</v>
      </c>
      <c r="D56" s="19" t="s">
        <v>2</v>
      </c>
      <c r="E56" s="38">
        <f>542.32</f>
        <v>542.32000000000005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</row>
    <row r="57" spans="2:95" s="2" customFormat="1" ht="30" x14ac:dyDescent="0.2">
      <c r="B57" s="102"/>
      <c r="C57" s="37" t="s">
        <v>11</v>
      </c>
      <c r="D57" s="19" t="s">
        <v>2</v>
      </c>
      <c r="E57" s="38">
        <f>1149.98</f>
        <v>1149.98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</row>
    <row r="58" spans="2:95" s="2" customFormat="1" ht="30" x14ac:dyDescent="0.2">
      <c r="B58" s="102"/>
      <c r="C58" s="37" t="s">
        <v>79</v>
      </c>
      <c r="D58" s="19" t="s">
        <v>2</v>
      </c>
      <c r="E58" s="38">
        <f>1110.78</f>
        <v>1110.78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</row>
    <row r="59" spans="2:95" s="2" customFormat="1" ht="30" x14ac:dyDescent="0.2">
      <c r="B59" s="102"/>
      <c r="C59" s="37" t="s">
        <v>48</v>
      </c>
      <c r="D59" s="19" t="s">
        <v>2</v>
      </c>
      <c r="E59" s="38">
        <f>3918.95</f>
        <v>3918.95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</row>
    <row r="60" spans="2:95" s="2" customFormat="1" ht="30" x14ac:dyDescent="0.2">
      <c r="B60" s="102"/>
      <c r="C60" s="37" t="s">
        <v>80</v>
      </c>
      <c r="D60" s="19" t="s">
        <v>2</v>
      </c>
      <c r="E60" s="38">
        <f>1411.34</f>
        <v>1411.34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</row>
    <row r="61" spans="2:95" s="2" customFormat="1" ht="30" x14ac:dyDescent="0.2">
      <c r="B61" s="102"/>
      <c r="C61" s="37" t="s">
        <v>81</v>
      </c>
      <c r="D61" s="19" t="s">
        <v>2</v>
      </c>
      <c r="E61" s="38">
        <f>784.08</f>
        <v>784.08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</row>
    <row r="62" spans="2:95" s="2" customFormat="1" ht="30" x14ac:dyDescent="0.2">
      <c r="B62" s="102"/>
      <c r="C62" s="37" t="s">
        <v>88</v>
      </c>
      <c r="D62" s="19" t="s">
        <v>33</v>
      </c>
      <c r="E62" s="38">
        <v>1210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</row>
    <row r="63" spans="2:95" s="2" customFormat="1" ht="30.75" thickBot="1" x14ac:dyDescent="0.25">
      <c r="B63" s="103"/>
      <c r="C63" s="41" t="s">
        <v>29</v>
      </c>
      <c r="D63" s="42" t="s">
        <v>8</v>
      </c>
      <c r="E63" s="43">
        <v>1452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</row>
    <row r="64" spans="2:95" s="2" customFormat="1" ht="30" x14ac:dyDescent="0.2">
      <c r="B64" s="101" t="s">
        <v>123</v>
      </c>
      <c r="C64" s="72" t="s">
        <v>64</v>
      </c>
      <c r="D64" s="74" t="s">
        <v>69</v>
      </c>
      <c r="E64" s="45">
        <v>968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</row>
    <row r="65" spans="2:95" s="2" customFormat="1" ht="30" x14ac:dyDescent="0.2">
      <c r="B65" s="102"/>
      <c r="C65" s="73" t="s">
        <v>31</v>
      </c>
      <c r="D65" s="21" t="s">
        <v>69</v>
      </c>
      <c r="E65" s="46">
        <v>1210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</row>
    <row r="66" spans="2:95" s="2" customFormat="1" ht="30" x14ac:dyDescent="0.2">
      <c r="B66" s="102"/>
      <c r="C66" s="73" t="s">
        <v>65</v>
      </c>
      <c r="D66" s="21" t="s">
        <v>69</v>
      </c>
      <c r="E66" s="46">
        <v>1815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</row>
    <row r="67" spans="2:95" s="2" customFormat="1" ht="30" x14ac:dyDescent="0.2">
      <c r="B67" s="102"/>
      <c r="C67" s="73" t="s">
        <v>15</v>
      </c>
      <c r="D67" s="21" t="s">
        <v>38</v>
      </c>
      <c r="E67" s="46">
        <v>8110.63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</row>
    <row r="68" spans="2:95" s="2" customFormat="1" ht="30" x14ac:dyDescent="0.2">
      <c r="B68" s="102"/>
      <c r="C68" s="73" t="s">
        <v>46</v>
      </c>
      <c r="D68" s="23" t="s">
        <v>2</v>
      </c>
      <c r="E68" s="46">
        <v>4845.45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</row>
    <row r="69" spans="2:95" s="2" customFormat="1" ht="30" x14ac:dyDescent="0.2">
      <c r="B69" s="102"/>
      <c r="C69" s="73" t="s">
        <v>47</v>
      </c>
      <c r="D69" s="23" t="s">
        <v>2</v>
      </c>
      <c r="E69" s="46">
        <v>2668.05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</row>
    <row r="70" spans="2:95" s="2" customFormat="1" ht="30" x14ac:dyDescent="0.2">
      <c r="B70" s="102"/>
      <c r="C70" s="73" t="s">
        <v>66</v>
      </c>
      <c r="D70" s="23" t="s">
        <v>2</v>
      </c>
      <c r="E70" s="46">
        <v>1675.85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</row>
    <row r="71" spans="2:95" s="2" customFormat="1" ht="30" x14ac:dyDescent="0.2">
      <c r="B71" s="102"/>
      <c r="C71" s="73" t="s">
        <v>67</v>
      </c>
      <c r="D71" s="23" t="s">
        <v>2</v>
      </c>
      <c r="E71" s="46">
        <v>7119.64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</row>
    <row r="72" spans="2:95" s="2" customFormat="1" ht="30" x14ac:dyDescent="0.2">
      <c r="B72" s="102"/>
      <c r="C72" s="73" t="s">
        <v>49</v>
      </c>
      <c r="D72" s="23" t="s">
        <v>2</v>
      </c>
      <c r="E72" s="46">
        <v>1975.69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</row>
    <row r="73" spans="2:95" s="2" customFormat="1" ht="30" x14ac:dyDescent="0.2">
      <c r="B73" s="102"/>
      <c r="C73" s="73" t="s">
        <v>50</v>
      </c>
      <c r="D73" s="23" t="s">
        <v>2</v>
      </c>
      <c r="E73" s="46">
        <v>1091.9000000000001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</row>
    <row r="74" spans="2:95" s="2" customFormat="1" ht="30.75" thickBot="1" x14ac:dyDescent="0.25">
      <c r="B74" s="103"/>
      <c r="C74" s="73" t="s">
        <v>68</v>
      </c>
      <c r="D74" s="22" t="s">
        <v>2</v>
      </c>
      <c r="E74" s="46">
        <v>21475.08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</row>
    <row r="75" spans="2:95" s="4" customFormat="1" ht="15.75" thickBot="1" x14ac:dyDescent="0.25">
      <c r="B75" s="86" t="s">
        <v>0</v>
      </c>
      <c r="C75" s="87"/>
      <c r="D75" s="88"/>
      <c r="E75" s="81">
        <f>SUM(E7:E74)</f>
        <v>381791.50000000017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</row>
    <row r="76" spans="2:95" s="25" customFormat="1" ht="15.75" thickBot="1" x14ac:dyDescent="0.25">
      <c r="B76" s="83" t="s">
        <v>85</v>
      </c>
      <c r="C76" s="84"/>
      <c r="D76" s="84"/>
      <c r="E76" s="85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</row>
    <row r="77" spans="2:95" s="4" customFormat="1" ht="30" x14ac:dyDescent="0.2">
      <c r="B77" s="89" t="s">
        <v>106</v>
      </c>
      <c r="C77" s="72" t="s">
        <v>66</v>
      </c>
      <c r="D77" s="75" t="s">
        <v>2</v>
      </c>
      <c r="E77" s="44">
        <v>1161.5999999999999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</row>
    <row r="78" spans="2:95" s="4" customFormat="1" ht="30" x14ac:dyDescent="0.2">
      <c r="B78" s="90"/>
      <c r="C78" s="73" t="s">
        <v>47</v>
      </c>
      <c r="D78" s="23" t="s">
        <v>2</v>
      </c>
      <c r="E78" s="38">
        <v>1481.04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</row>
    <row r="79" spans="2:95" s="4" customFormat="1" ht="30" x14ac:dyDescent="0.2">
      <c r="B79" s="90"/>
      <c r="C79" s="73" t="s">
        <v>46</v>
      </c>
      <c r="D79" s="23" t="s">
        <v>2</v>
      </c>
      <c r="E79" s="38">
        <v>2701.01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</row>
    <row r="80" spans="2:95" s="4" customFormat="1" ht="30" x14ac:dyDescent="0.2">
      <c r="B80" s="90"/>
      <c r="C80" s="73" t="s">
        <v>105</v>
      </c>
      <c r="D80" s="19" t="s">
        <v>38</v>
      </c>
      <c r="E80" s="38">
        <v>1294.7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</row>
    <row r="81" spans="2:95" s="4" customFormat="1" ht="30" x14ac:dyDescent="0.2">
      <c r="B81" s="90"/>
      <c r="C81" s="67" t="s">
        <v>107</v>
      </c>
      <c r="D81" s="23" t="s">
        <v>2</v>
      </c>
      <c r="E81" s="38">
        <v>326.7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</row>
    <row r="82" spans="2:95" s="4" customFormat="1" ht="30" x14ac:dyDescent="0.2">
      <c r="B82" s="90"/>
      <c r="C82" s="73" t="s">
        <v>28</v>
      </c>
      <c r="D82" s="19" t="s">
        <v>3</v>
      </c>
      <c r="E82" s="38">
        <v>2722.5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</row>
    <row r="83" spans="2:95" s="4" customFormat="1" ht="30.75" thickBot="1" x14ac:dyDescent="0.25">
      <c r="B83" s="91"/>
      <c r="C83" s="68" t="s">
        <v>109</v>
      </c>
      <c r="D83" s="22" t="s">
        <v>2</v>
      </c>
      <c r="E83" s="76">
        <v>12204.48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</row>
    <row r="84" spans="2:95" s="4" customFormat="1" ht="15.75" thickBot="1" x14ac:dyDescent="0.25">
      <c r="B84" s="86" t="s">
        <v>0</v>
      </c>
      <c r="C84" s="87"/>
      <c r="D84" s="88"/>
      <c r="E84" s="81">
        <f>SUM(E77:E83)</f>
        <v>21892.03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</row>
    <row r="85" spans="2:95" ht="15" customHeight="1" thickBot="1" x14ac:dyDescent="0.25">
      <c r="B85" s="83" t="s">
        <v>61</v>
      </c>
      <c r="C85" s="108"/>
      <c r="D85" s="108"/>
      <c r="E85" s="109"/>
    </row>
    <row r="86" spans="2:95" ht="30" x14ac:dyDescent="0.2">
      <c r="B86" s="113" t="s">
        <v>60</v>
      </c>
      <c r="C86" s="47" t="s">
        <v>62</v>
      </c>
      <c r="D86" s="23" t="s">
        <v>37</v>
      </c>
      <c r="E86" s="36">
        <v>229.97</v>
      </c>
    </row>
    <row r="87" spans="2:95" ht="30" x14ac:dyDescent="0.2">
      <c r="B87" s="114"/>
      <c r="C87" s="47" t="s">
        <v>39</v>
      </c>
      <c r="D87" s="19" t="s">
        <v>3</v>
      </c>
      <c r="E87" s="36">
        <v>605</v>
      </c>
    </row>
    <row r="88" spans="2:95" ht="30" x14ac:dyDescent="0.2">
      <c r="B88" s="114"/>
      <c r="C88" s="47" t="s">
        <v>28</v>
      </c>
      <c r="D88" s="19" t="s">
        <v>3</v>
      </c>
      <c r="E88" s="36">
        <v>774.4</v>
      </c>
    </row>
    <row r="89" spans="2:95" ht="30" x14ac:dyDescent="0.2">
      <c r="B89" s="114"/>
      <c r="C89" s="47" t="s">
        <v>26</v>
      </c>
      <c r="D89" s="19" t="s">
        <v>3</v>
      </c>
      <c r="E89" s="36">
        <v>1815</v>
      </c>
    </row>
    <row r="90" spans="2:95" ht="30" x14ac:dyDescent="0.2">
      <c r="B90" s="114"/>
      <c r="C90" s="47" t="s">
        <v>40</v>
      </c>
      <c r="D90" s="19" t="s">
        <v>3</v>
      </c>
      <c r="E90" s="36">
        <v>1149.5</v>
      </c>
    </row>
    <row r="91" spans="2:95" ht="30.75" thickBot="1" x14ac:dyDescent="0.25">
      <c r="B91" s="114"/>
      <c r="C91" s="48" t="s">
        <v>63</v>
      </c>
      <c r="D91" s="22" t="s">
        <v>37</v>
      </c>
      <c r="E91" s="49">
        <v>484</v>
      </c>
    </row>
    <row r="92" spans="2:95" ht="30" x14ac:dyDescent="0.2">
      <c r="B92" s="101" t="s">
        <v>82</v>
      </c>
      <c r="C92" s="50" t="s">
        <v>39</v>
      </c>
      <c r="D92" s="51" t="s">
        <v>3</v>
      </c>
      <c r="E92" s="52">
        <f>849.42</f>
        <v>849.42</v>
      </c>
    </row>
    <row r="93" spans="2:95" ht="30" x14ac:dyDescent="0.2">
      <c r="B93" s="102"/>
      <c r="C93" s="53" t="s">
        <v>28</v>
      </c>
      <c r="D93" s="19" t="s">
        <v>3</v>
      </c>
      <c r="E93" s="38">
        <f>696.96</f>
        <v>696.96</v>
      </c>
    </row>
    <row r="94" spans="2:95" ht="30" x14ac:dyDescent="0.2">
      <c r="B94" s="102"/>
      <c r="C94" s="53" t="s">
        <v>26</v>
      </c>
      <c r="D94" s="19" t="s">
        <v>3</v>
      </c>
      <c r="E94" s="38">
        <f>1103.16</f>
        <v>1103.1600000000001</v>
      </c>
    </row>
    <row r="95" spans="2:95" ht="30.75" thickBot="1" x14ac:dyDescent="0.25">
      <c r="B95" s="103"/>
      <c r="C95" s="54" t="s">
        <v>40</v>
      </c>
      <c r="D95" s="42" t="s">
        <v>3</v>
      </c>
      <c r="E95" s="43">
        <f>1197.9</f>
        <v>1197.9000000000001</v>
      </c>
    </row>
    <row r="96" spans="2:95" ht="15.75" thickBot="1" x14ac:dyDescent="0.25">
      <c r="B96" s="86"/>
      <c r="C96" s="87"/>
      <c r="D96" s="88"/>
      <c r="E96" s="81">
        <f>SUM(E86:E95)</f>
        <v>8905.31</v>
      </c>
    </row>
    <row r="97" spans="2:95" ht="15.75" thickBot="1" x14ac:dyDescent="0.25">
      <c r="B97" s="83"/>
      <c r="C97" s="84"/>
      <c r="D97" s="84"/>
      <c r="E97" s="85"/>
    </row>
    <row r="98" spans="2:95" ht="30" x14ac:dyDescent="0.2">
      <c r="B98" s="115" t="s">
        <v>52</v>
      </c>
      <c r="C98" s="35" t="s">
        <v>102</v>
      </c>
      <c r="D98" s="75" t="s">
        <v>2</v>
      </c>
      <c r="E98" s="80">
        <f>605</f>
        <v>605</v>
      </c>
    </row>
    <row r="99" spans="2:95" ht="30" x14ac:dyDescent="0.2">
      <c r="B99" s="116"/>
      <c r="C99" s="35" t="s">
        <v>29</v>
      </c>
      <c r="D99" s="23" t="s">
        <v>8</v>
      </c>
      <c r="E99" s="78">
        <f>2541+1089</f>
        <v>3630</v>
      </c>
    </row>
    <row r="100" spans="2:95" ht="30" x14ac:dyDescent="0.2">
      <c r="B100" s="116"/>
      <c r="C100" s="35" t="s">
        <v>26</v>
      </c>
      <c r="D100" s="23" t="s">
        <v>3</v>
      </c>
      <c r="E100" s="79">
        <f>6050</f>
        <v>6050</v>
      </c>
    </row>
    <row r="101" spans="2:95" s="65" customFormat="1" ht="30" x14ac:dyDescent="0.2">
      <c r="B101" s="116"/>
      <c r="C101" s="35" t="s">
        <v>104</v>
      </c>
      <c r="D101" s="23" t="s">
        <v>2</v>
      </c>
      <c r="E101" s="79">
        <f>484+242+544.5+1089+181.5+363</f>
        <v>2904</v>
      </c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64"/>
      <c r="CA101" s="64"/>
      <c r="CB101" s="64"/>
      <c r="CC101" s="64"/>
      <c r="CD101" s="64"/>
      <c r="CE101" s="64"/>
      <c r="CF101" s="64"/>
      <c r="CG101" s="64"/>
      <c r="CH101" s="64"/>
      <c r="CI101" s="64"/>
      <c r="CJ101" s="64"/>
      <c r="CK101" s="64"/>
      <c r="CL101" s="64"/>
      <c r="CM101" s="64"/>
      <c r="CN101" s="64"/>
      <c r="CO101" s="64"/>
      <c r="CP101" s="64"/>
      <c r="CQ101" s="64"/>
    </row>
    <row r="102" spans="2:95" s="25" customFormat="1" ht="30" x14ac:dyDescent="0.2">
      <c r="B102" s="116"/>
      <c r="C102" s="35" t="s">
        <v>46</v>
      </c>
      <c r="D102" s="23" t="s">
        <v>2</v>
      </c>
      <c r="E102" s="79">
        <v>1500.4</v>
      </c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</row>
    <row r="103" spans="2:95" s="25" customFormat="1" ht="30.75" thickBot="1" x14ac:dyDescent="0.25">
      <c r="B103" s="117"/>
      <c r="C103" s="68" t="s">
        <v>109</v>
      </c>
      <c r="D103" s="23" t="s">
        <v>2</v>
      </c>
      <c r="E103" s="77">
        <f>4356.11+3942.62</f>
        <v>8298.73</v>
      </c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</row>
    <row r="104" spans="2:95" ht="15.75" thickBot="1" x14ac:dyDescent="0.25">
      <c r="B104" s="86" t="s">
        <v>0</v>
      </c>
      <c r="C104" s="87"/>
      <c r="D104" s="88"/>
      <c r="E104" s="81">
        <f>SUM(E98:E103)</f>
        <v>22988.129999999997</v>
      </c>
    </row>
    <row r="105" spans="2:95" s="25" customFormat="1" ht="39.6" customHeight="1" thickBot="1" x14ac:dyDescent="0.25">
      <c r="B105" s="110" t="s">
        <v>6</v>
      </c>
      <c r="C105" s="111"/>
      <c r="D105" s="111"/>
      <c r="E105" s="112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</row>
    <row r="106" spans="2:95" s="25" customFormat="1" ht="15.75" thickBot="1" x14ac:dyDescent="0.25">
      <c r="B106" s="83" t="s">
        <v>85</v>
      </c>
      <c r="C106" s="84"/>
      <c r="D106" s="84"/>
      <c r="E106" s="85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</row>
    <row r="107" spans="2:95" s="25" customFormat="1" ht="30.75" thickBot="1" x14ac:dyDescent="0.25">
      <c r="B107" s="29" t="s">
        <v>83</v>
      </c>
      <c r="C107" s="26" t="s">
        <v>84</v>
      </c>
      <c r="D107" s="27" t="s">
        <v>2</v>
      </c>
      <c r="E107" s="28">
        <f>1512.5*5</f>
        <v>7562.5</v>
      </c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</row>
    <row r="108" spans="2:95" s="25" customFormat="1" ht="30.75" thickBot="1" x14ac:dyDescent="0.25">
      <c r="B108" s="30" t="s">
        <v>86</v>
      </c>
      <c r="C108" s="31" t="s">
        <v>100</v>
      </c>
      <c r="D108" s="32" t="s">
        <v>7</v>
      </c>
      <c r="E108" s="28">
        <f>254.1*11</f>
        <v>2795.1</v>
      </c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</row>
    <row r="109" spans="2:95" s="25" customFormat="1" ht="30.75" thickBot="1" x14ac:dyDescent="0.25">
      <c r="B109" s="29" t="s">
        <v>12</v>
      </c>
      <c r="C109" s="26" t="s">
        <v>87</v>
      </c>
      <c r="D109" s="33" t="s">
        <v>7</v>
      </c>
      <c r="E109" s="28">
        <f>1600.83+3201.66</f>
        <v>4802.49</v>
      </c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</row>
    <row r="110" spans="2:95" s="25" customFormat="1" ht="30.75" thickBot="1" x14ac:dyDescent="0.25">
      <c r="B110" s="29" t="s">
        <v>12</v>
      </c>
      <c r="C110" s="26" t="s">
        <v>10</v>
      </c>
      <c r="D110" s="27" t="s">
        <v>2</v>
      </c>
      <c r="E110" s="28">
        <f>968+968</f>
        <v>1936</v>
      </c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</row>
    <row r="111" spans="2:95" ht="30.75" thickBot="1" x14ac:dyDescent="0.25">
      <c r="B111" s="29" t="s">
        <v>89</v>
      </c>
      <c r="C111" s="57" t="s">
        <v>96</v>
      </c>
      <c r="D111" s="20" t="s">
        <v>7</v>
      </c>
      <c r="E111" s="28">
        <f>1347.63</f>
        <v>1347.63</v>
      </c>
    </row>
    <row r="112" spans="2:95" ht="30.75" thickBot="1" x14ac:dyDescent="0.25">
      <c r="B112" s="29" t="s">
        <v>12</v>
      </c>
      <c r="C112" s="26" t="s">
        <v>90</v>
      </c>
      <c r="D112" s="20" t="s">
        <v>7</v>
      </c>
      <c r="E112" s="28">
        <f>1210+1210</f>
        <v>2420</v>
      </c>
    </row>
    <row r="113" spans="2:95" ht="30.75" thickBot="1" x14ac:dyDescent="0.25">
      <c r="B113" s="29" t="s">
        <v>120</v>
      </c>
      <c r="C113" s="31" t="s">
        <v>30</v>
      </c>
      <c r="D113" s="42" t="s">
        <v>93</v>
      </c>
      <c r="E113" s="59">
        <v>1210</v>
      </c>
    </row>
    <row r="114" spans="2:95" ht="30.75" thickBot="1" x14ac:dyDescent="0.25">
      <c r="B114" s="29" t="s">
        <v>101</v>
      </c>
      <c r="C114" s="31" t="s">
        <v>30</v>
      </c>
      <c r="D114" s="42" t="s">
        <v>93</v>
      </c>
      <c r="E114" s="59">
        <v>1210</v>
      </c>
    </row>
    <row r="115" spans="2:95" ht="30.75" thickBot="1" x14ac:dyDescent="0.25">
      <c r="B115" s="29" t="s">
        <v>12</v>
      </c>
      <c r="C115" s="31" t="s">
        <v>94</v>
      </c>
      <c r="D115" s="20" t="s">
        <v>7</v>
      </c>
      <c r="E115" s="59">
        <f>1573+1573</f>
        <v>3146</v>
      </c>
    </row>
    <row r="116" spans="2:95" ht="30.75" thickBot="1" x14ac:dyDescent="0.25">
      <c r="B116" s="29" t="s">
        <v>12</v>
      </c>
      <c r="C116" s="31" t="s">
        <v>95</v>
      </c>
      <c r="D116" s="20" t="s">
        <v>7</v>
      </c>
      <c r="E116" s="59">
        <f>7986</f>
        <v>7986</v>
      </c>
    </row>
    <row r="117" spans="2:95" ht="30.75" thickBot="1" x14ac:dyDescent="0.25">
      <c r="B117" s="29" t="s">
        <v>97</v>
      </c>
      <c r="C117" s="31" t="s">
        <v>46</v>
      </c>
      <c r="D117" s="27" t="s">
        <v>2</v>
      </c>
      <c r="E117" s="59">
        <f>1285.02+174.24</f>
        <v>1459.26</v>
      </c>
    </row>
    <row r="118" spans="2:95" ht="30.75" thickBot="1" x14ac:dyDescent="0.25">
      <c r="B118" s="29" t="s">
        <v>12</v>
      </c>
      <c r="C118" s="31" t="s">
        <v>98</v>
      </c>
      <c r="D118" s="20" t="s">
        <v>7</v>
      </c>
      <c r="E118" s="59">
        <f>1815</f>
        <v>1815</v>
      </c>
    </row>
    <row r="119" spans="2:95" ht="30.75" thickBot="1" x14ac:dyDescent="0.25">
      <c r="B119" s="58" t="s">
        <v>110</v>
      </c>
      <c r="C119" s="31" t="s">
        <v>98</v>
      </c>
      <c r="D119" s="20" t="s">
        <v>7</v>
      </c>
      <c r="E119" s="59">
        <v>1452</v>
      </c>
    </row>
    <row r="120" spans="2:95" ht="30.75" thickBot="1" x14ac:dyDescent="0.25">
      <c r="B120" s="58" t="s">
        <v>111</v>
      </c>
      <c r="C120" s="31" t="s">
        <v>26</v>
      </c>
      <c r="D120" s="27" t="s">
        <v>3</v>
      </c>
      <c r="E120" s="59">
        <f>3025+3025+3025</f>
        <v>9075</v>
      </c>
    </row>
    <row r="121" spans="2:95" ht="30.75" thickBot="1" x14ac:dyDescent="0.25">
      <c r="B121" s="58" t="s">
        <v>112</v>
      </c>
      <c r="C121" s="31" t="s">
        <v>26</v>
      </c>
      <c r="D121" s="27" t="s">
        <v>3</v>
      </c>
      <c r="E121" s="59">
        <v>12100</v>
      </c>
    </row>
    <row r="122" spans="2:95" s="25" customFormat="1" ht="30.75" thickBot="1" x14ac:dyDescent="0.25">
      <c r="B122" s="58" t="s">
        <v>116</v>
      </c>
      <c r="C122" s="31" t="s">
        <v>30</v>
      </c>
      <c r="D122" s="42" t="s">
        <v>93</v>
      </c>
      <c r="E122" s="59">
        <v>1210</v>
      </c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</row>
    <row r="123" spans="2:95" s="25" customFormat="1" ht="30.75" thickBot="1" x14ac:dyDescent="0.25">
      <c r="B123" s="29" t="s">
        <v>12</v>
      </c>
      <c r="C123" s="26" t="s">
        <v>39</v>
      </c>
      <c r="D123" s="27" t="s">
        <v>3</v>
      </c>
      <c r="E123" s="60">
        <v>363</v>
      </c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</row>
    <row r="124" spans="2:95" s="25" customFormat="1" ht="30.75" thickBot="1" x14ac:dyDescent="0.25">
      <c r="B124" s="29" t="s">
        <v>117</v>
      </c>
      <c r="C124" s="61" t="s">
        <v>40</v>
      </c>
      <c r="D124" s="27" t="s">
        <v>3</v>
      </c>
      <c r="E124" s="60">
        <v>3025</v>
      </c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</row>
    <row r="125" spans="2:95" s="25" customFormat="1" ht="30.75" thickBot="1" x14ac:dyDescent="0.25">
      <c r="B125" s="71" t="s">
        <v>119</v>
      </c>
      <c r="C125" s="31" t="s">
        <v>26</v>
      </c>
      <c r="D125" s="27" t="s">
        <v>3</v>
      </c>
      <c r="E125" s="60">
        <v>17545</v>
      </c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</row>
    <row r="126" spans="2:95" ht="32.450000000000003" customHeight="1" thickBot="1" x14ac:dyDescent="0.25">
      <c r="B126" s="29" t="s">
        <v>12</v>
      </c>
      <c r="C126" s="66" t="s">
        <v>108</v>
      </c>
      <c r="D126" s="27" t="s">
        <v>3</v>
      </c>
      <c r="E126" s="62">
        <v>4598</v>
      </c>
    </row>
    <row r="127" spans="2:95" ht="32.450000000000003" customHeight="1" thickBot="1" x14ac:dyDescent="0.25">
      <c r="B127" s="29" t="s">
        <v>113</v>
      </c>
      <c r="C127" s="66" t="s">
        <v>104</v>
      </c>
      <c r="D127" s="27" t="s">
        <v>2</v>
      </c>
      <c r="E127" s="62">
        <f>3103.65+605</f>
        <v>3708.65</v>
      </c>
    </row>
    <row r="128" spans="2:95" ht="15.75" thickBot="1" x14ac:dyDescent="0.25">
      <c r="B128" s="86" t="s">
        <v>0</v>
      </c>
      <c r="C128" s="87"/>
      <c r="D128" s="88"/>
      <c r="E128" s="81">
        <f>SUM(E107:E127)</f>
        <v>90766.63</v>
      </c>
    </row>
    <row r="129" spans="1:95" s="25" customFormat="1" ht="15" customHeight="1" thickBot="1" x14ac:dyDescent="0.25">
      <c r="B129" s="83" t="s">
        <v>61</v>
      </c>
      <c r="C129" s="84"/>
      <c r="D129" s="84"/>
      <c r="E129" s="85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</row>
    <row r="130" spans="1:95" ht="32.450000000000003" customHeight="1" thickBot="1" x14ac:dyDescent="0.25">
      <c r="B130" s="63" t="s">
        <v>99</v>
      </c>
      <c r="C130" s="26" t="s">
        <v>47</v>
      </c>
      <c r="D130" s="27" t="s">
        <v>2</v>
      </c>
      <c r="E130" s="28">
        <f>302.5</f>
        <v>302.5</v>
      </c>
    </row>
    <row r="131" spans="1:95" s="25" customFormat="1" ht="30.75" thickBot="1" x14ac:dyDescent="0.25">
      <c r="B131" s="29" t="s">
        <v>12</v>
      </c>
      <c r="C131" s="66" t="s">
        <v>118</v>
      </c>
      <c r="D131" s="55" t="s">
        <v>7</v>
      </c>
      <c r="E131" s="62">
        <v>3025</v>
      </c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</row>
    <row r="132" spans="1:95" ht="30.75" thickBot="1" x14ac:dyDescent="0.25">
      <c r="B132" s="29" t="s">
        <v>12</v>
      </c>
      <c r="C132" s="69" t="s">
        <v>114</v>
      </c>
      <c r="D132" s="70" t="s">
        <v>7</v>
      </c>
      <c r="E132" s="28">
        <v>300</v>
      </c>
    </row>
    <row r="133" spans="1:95" ht="15.75" thickBot="1" x14ac:dyDescent="0.25">
      <c r="B133" s="86" t="s">
        <v>0</v>
      </c>
      <c r="C133" s="87"/>
      <c r="D133" s="88"/>
      <c r="E133" s="81">
        <f>SUM(E130:E132)</f>
        <v>3627.5</v>
      </c>
    </row>
    <row r="134" spans="1:95" s="25" customFormat="1" ht="15.75" thickBot="1" x14ac:dyDescent="0.25">
      <c r="B134" s="83" t="s">
        <v>91</v>
      </c>
      <c r="C134" s="84"/>
      <c r="D134" s="84"/>
      <c r="E134" s="85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</row>
    <row r="135" spans="1:95" ht="30.75" thickBot="1" x14ac:dyDescent="0.25">
      <c r="A135" s="25"/>
      <c r="B135" s="115" t="s">
        <v>103</v>
      </c>
      <c r="C135" s="31" t="s">
        <v>29</v>
      </c>
      <c r="D135" s="27" t="s">
        <v>8</v>
      </c>
      <c r="E135" s="62">
        <v>3025</v>
      </c>
    </row>
    <row r="136" spans="1:95" ht="30.75" thickBot="1" x14ac:dyDescent="0.25">
      <c r="A136" s="25"/>
      <c r="B136" s="118"/>
      <c r="C136" s="31" t="s">
        <v>26</v>
      </c>
      <c r="D136" s="27" t="s">
        <v>3</v>
      </c>
      <c r="E136" s="62">
        <v>3316.91</v>
      </c>
    </row>
    <row r="137" spans="1:95" ht="30.75" thickBot="1" x14ac:dyDescent="0.25">
      <c r="B137" s="29" t="s">
        <v>121</v>
      </c>
      <c r="C137" s="61" t="s">
        <v>115</v>
      </c>
      <c r="D137" s="27" t="s">
        <v>7</v>
      </c>
      <c r="E137" s="62">
        <v>3630</v>
      </c>
    </row>
    <row r="138" spans="1:95" ht="15.75" thickBot="1" x14ac:dyDescent="0.25">
      <c r="B138" s="86" t="s">
        <v>0</v>
      </c>
      <c r="C138" s="87"/>
      <c r="D138" s="88"/>
      <c r="E138" s="81">
        <f>SUM(E135:E137)</f>
        <v>9971.91</v>
      </c>
    </row>
    <row r="139" spans="1:95" s="25" customFormat="1" ht="15.75" thickBot="1" x14ac:dyDescent="0.25">
      <c r="B139" s="83" t="s">
        <v>92</v>
      </c>
      <c r="C139" s="84"/>
      <c r="D139" s="84"/>
      <c r="E139" s="85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</row>
    <row r="140" spans="1:95" s="9" customFormat="1" ht="30.75" thickBot="1" x14ac:dyDescent="0.25">
      <c r="B140" s="29" t="s">
        <v>51</v>
      </c>
      <c r="C140" s="26" t="s">
        <v>5</v>
      </c>
      <c r="D140" s="27" t="s">
        <v>3</v>
      </c>
      <c r="E140" s="62">
        <f>3025</f>
        <v>3025</v>
      </c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</row>
    <row r="141" spans="1:95" ht="13.7" customHeight="1" thickBot="1" x14ac:dyDescent="0.25">
      <c r="B141" s="86" t="s">
        <v>0</v>
      </c>
      <c r="C141" s="87"/>
      <c r="D141" s="88"/>
      <c r="E141" s="81">
        <f>SUM(E140)</f>
        <v>3025</v>
      </c>
    </row>
    <row r="142" spans="1:95" ht="26.45" customHeight="1" thickBot="1" x14ac:dyDescent="0.25">
      <c r="B142" s="105" t="s">
        <v>0</v>
      </c>
      <c r="C142" s="106"/>
      <c r="D142" s="107" t="s">
        <v>0</v>
      </c>
      <c r="E142" s="82">
        <f>SUM(E141,E75,E84,E96,E104,E128,E133,E138)</f>
        <v>542968.01000000013</v>
      </c>
    </row>
    <row r="161" spans="4:4" x14ac:dyDescent="0.2">
      <c r="D161" s="6"/>
    </row>
  </sheetData>
  <customSheetViews>
    <customSheetView guid="{DA42C2D2-95CF-45F8-81A4-7A70513DE9E8}" scale="75" showPageBreaks="1" showRuler="0">
      <selection activeCell="E13" sqref="E13"/>
      <pageMargins left="0.39" right="0.34" top="0.28999999999999998" bottom="0.65" header="0.27" footer="0.34"/>
      <pageSetup paperSize="9" orientation="landscape" r:id="rId1"/>
      <headerFooter alignWithMargins="0"/>
    </customSheetView>
  </customSheetViews>
  <mergeCells count="28">
    <mergeCell ref="B142:D142"/>
    <mergeCell ref="B104:D104"/>
    <mergeCell ref="B85:E85"/>
    <mergeCell ref="B105:E105"/>
    <mergeCell ref="B86:B91"/>
    <mergeCell ref="B141:D141"/>
    <mergeCell ref="B133:D133"/>
    <mergeCell ref="B134:E134"/>
    <mergeCell ref="B138:D138"/>
    <mergeCell ref="B106:E106"/>
    <mergeCell ref="B128:D128"/>
    <mergeCell ref="B129:E129"/>
    <mergeCell ref="B139:E139"/>
    <mergeCell ref="B98:B103"/>
    <mergeCell ref="B135:B136"/>
    <mergeCell ref="B92:B95"/>
    <mergeCell ref="B2:E2"/>
    <mergeCell ref="B6:E6"/>
    <mergeCell ref="B4:E4"/>
    <mergeCell ref="B75:D75"/>
    <mergeCell ref="B64:B74"/>
    <mergeCell ref="B7:B29"/>
    <mergeCell ref="B30:B63"/>
    <mergeCell ref="B97:E97"/>
    <mergeCell ref="B96:D96"/>
    <mergeCell ref="B77:B83"/>
    <mergeCell ref="B76:E76"/>
    <mergeCell ref="B84:D84"/>
  </mergeCells>
  <phoneticPr fontId="2" type="noConversion"/>
  <pageMargins left="0.19685039370078741" right="0.19685039370078741" top="0.19685039370078741" bottom="0.19685039370078741" header="0.27559055118110237" footer="0.35433070866141736"/>
  <pageSetup paperSize="8" scale="77" orientation="landscape" r:id="rId2"/>
  <headerFooter alignWithMargins="0">
    <oddFooter>&amp;L&amp;P</oddFooter>
  </headerFooter>
  <rowBreaks count="3" manualBreakCount="3">
    <brk id="29" min="1" max="4" man="1"/>
    <brk id="63" min="1" max="4" man="1"/>
    <brk id="104" min="1" max="4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Gastuak urtarrila-ekaina 2019</vt:lpstr>
      <vt:lpstr>'Gastuak urtarrila-ekaina 2019'!Área_de_impresión</vt:lpstr>
    </vt:vector>
  </TitlesOfParts>
  <Company>IZFE,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IZFE</dc:creator>
  <cp:lastModifiedBy>IRAOLA MAEZTU, Konsuelo</cp:lastModifiedBy>
  <cp:lastPrinted>2020-02-11T12:50:41Z</cp:lastPrinted>
  <dcterms:created xsi:type="dcterms:W3CDTF">2014-03-06T10:06:19Z</dcterms:created>
  <dcterms:modified xsi:type="dcterms:W3CDTF">2020-04-29T09:58:40Z</dcterms:modified>
</cp:coreProperties>
</file>