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IFSG\nCov\Statistiken\Stata\"/>
    </mc:Choice>
  </mc:AlternateContent>
  <bookViews>
    <workbookView xWindow="0" yWindow="0" windowWidth="28800" windowHeight="12000" firstSheet="2" activeTab="3"/>
  </bookViews>
  <sheets>
    <sheet name="Täglich 7-Tages-Bericht (ext)" sheetId="1" r:id="rId1"/>
    <sheet name="Wöchentliche Bericht (ext)" sheetId="3" r:id="rId2"/>
    <sheet name="Impfdurchbrüche 2021 (int.)" sheetId="17" r:id="rId3"/>
    <sheet name="Impfdurchbrüche 8 KW (int.)" sheetId="16" r:id="rId4"/>
    <sheet name="Impfdurchbrüche 2 KW (int.)" sheetId="10" r:id="rId5"/>
    <sheet name="Impfeffektivität 8 KW" sheetId="15" r:id="rId6"/>
    <sheet name="statadata1" sheetId="6" r:id="rId7"/>
    <sheet name="statadata2" sheetId="7" r:id="rId8"/>
    <sheet name="statadata3" sheetId="8" r:id="rId9"/>
    <sheet name="statadata4" sheetId="9" r:id="rId10"/>
    <sheet name="statadata5" sheetId="11" r:id="rId11"/>
    <sheet name="statadata6" sheetId="12" r:id="rId12"/>
  </sheets>
  <calcPr calcId="162913" fullCalcOnLoad="true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<sst xmlns="http://schemas.openxmlformats.org/spreadsheetml/2006/main" count="928" uniqueCount="618">
  <si>
    <t>Gesamt</t>
  </si>
  <si>
    <t>Rheinland-Pfalz</t>
  </si>
  <si>
    <t>Ahrweiler</t>
  </si>
  <si>
    <t>Altenkirchen</t>
  </si>
  <si>
    <t>Alzey-Worms</t>
  </si>
  <si>
    <t>Bad Dürkheim</t>
  </si>
  <si>
    <t>Bad Kreuznach</t>
  </si>
  <si>
    <t>Bernkastel-Wittlich</t>
  </si>
  <si>
    <t>Birkenfeld</t>
  </si>
  <si>
    <t>Bitburg-Prüm</t>
  </si>
  <si>
    <t>Cochem-Zell</t>
  </si>
  <si>
    <t>Donnersbergkreis</t>
  </si>
  <si>
    <t>Germersheim</t>
  </si>
  <si>
    <t>Kaiserslautern</t>
  </si>
  <si>
    <t>Kusel</t>
  </si>
  <si>
    <t>Mainz-Bingen</t>
  </si>
  <si>
    <t>Mayen-Koblenz</t>
  </si>
  <si>
    <t>Neuwied</t>
  </si>
  <si>
    <t>Rhein-Hunsrück</t>
  </si>
  <si>
    <t>Rhein-Pfalz-Kreis</t>
  </si>
  <si>
    <t>Südliche Weinstr.</t>
  </si>
  <si>
    <t>Südwestpfalz</t>
  </si>
  <si>
    <t>Trier-Saarburg</t>
  </si>
  <si>
    <t>Vulkaneifel</t>
  </si>
  <si>
    <t>Westerwaldkreis</t>
  </si>
  <si>
    <t>KS Frankenthal</t>
  </si>
  <si>
    <t>KS Kaiserslautern</t>
  </si>
  <si>
    <t>KS Koblenz</t>
  </si>
  <si>
    <t>KS Landau i.d.Pf.</t>
  </si>
  <si>
    <t>KS Ludwigshafen</t>
  </si>
  <si>
    <t>KS Mainz</t>
  </si>
  <si>
    <t>KS Neustadt a.d.W.</t>
  </si>
  <si>
    <t>KS Pirmasens</t>
  </si>
  <si>
    <t>KS Speyer</t>
  </si>
  <si>
    <t>KS Trier</t>
  </si>
  <si>
    <t>KS Worms</t>
  </si>
  <si>
    <t>KS Zweibrücken</t>
  </si>
  <si>
    <t>20-59J.</t>
  </si>
  <si>
    <t>≥ 60J.</t>
  </si>
  <si>
    <t>Kreis/Stadt</t>
  </si>
  <si>
    <t>0-11J.</t>
  </si>
  <si>
    <t>12-19J.</t>
  </si>
  <si>
    <t xml:space="preserve"> </t>
  </si>
  <si>
    <t>VG Mittelrhein-Westerwald</t>
  </si>
  <si>
    <t>VG Rheinhessen-Nahe</t>
  </si>
  <si>
    <t>VG Trier</t>
  </si>
  <si>
    <t>VG Westpfalz</t>
  </si>
  <si>
    <t>≥60J.</t>
  </si>
  <si>
    <t xml:space="preserve">   </t>
  </si>
  <si>
    <t>Rhein-Lahn</t>
  </si>
  <si>
    <t>VG Rheinpfalz</t>
  </si>
  <si>
    <t>N</t>
  </si>
  <si>
    <t>Fälle mit laborbestätigter SARS-CoV-2 Infektion, seit Beginn der Pandemie</t>
  </si>
  <si>
    <t>0-11J.
N</t>
  </si>
  <si>
    <t>12-19J.
N</t>
  </si>
  <si>
    <t>20-59J.
N</t>
  </si>
  <si>
    <t>≥ 60J.
N</t>
  </si>
  <si>
    <t>Altersgruppen</t>
  </si>
  <si>
    <t>0-11 Jahre</t>
  </si>
  <si>
    <t>12-19 Jahre</t>
  </si>
  <si>
    <t>PCR pos. Fälle mit Symptomen</t>
  </si>
  <si>
    <t>PCR pos. Hospitalisierungen</t>
  </si>
  <si>
    <t>Verstorben, mit positiver PCR</t>
  </si>
  <si>
    <t>… davon verstorben aufgrund von COVID-19</t>
  </si>
  <si>
    <t>20-29 Jahre</t>
  </si>
  <si>
    <t>30-39 Jahre</t>
  </si>
  <si>
    <t>40-49 Jahre</t>
  </si>
  <si>
    <t>50-59 Jahre</t>
  </si>
  <si>
    <t>60-69 Jahre</t>
  </si>
  <si>
    <t>70 Jahre und älter</t>
  </si>
  <si>
    <t>unbekannt</t>
  </si>
  <si>
    <r>
      <t xml:space="preserve">Hospitalisiert
</t>
    </r>
    <r>
      <rPr>
        <sz val="9"/>
        <color rgb="FF000000"/>
        <rFont val="Arial"/>
        <family val="2"/>
      </rPr>
      <t>mit
SARS-CoV-2
pos. PCR</t>
    </r>
    <r>
      <rPr>
        <b/>
        <sz val="9"/>
        <color rgb="FF000000"/>
        <rFont val="Arial"/>
        <family val="2"/>
      </rPr>
      <t xml:space="preserve">
N</t>
    </r>
  </si>
  <si>
    <r>
      <t xml:space="preserve">Verstorben
</t>
    </r>
    <r>
      <rPr>
        <sz val="9"/>
        <color rgb="FF000000"/>
        <rFont val="Arial"/>
        <family val="2"/>
      </rPr>
      <t>mit
SARS-CoV-2
pos. PCR</t>
    </r>
    <r>
      <rPr>
        <b/>
        <sz val="9"/>
        <color rgb="FF000000"/>
        <rFont val="Arial"/>
        <family val="2"/>
      </rPr>
      <t xml:space="preserve">
N</t>
    </r>
  </si>
  <si>
    <r>
      <rPr>
        <b/>
        <sz val="9"/>
        <color rgb="FF000000"/>
        <rFont val="Arial"/>
        <family val="2"/>
      </rPr>
      <t>Differenz</t>
    </r>
    <r>
      <rPr>
        <sz val="9"/>
        <color rgb="FF000000"/>
        <rFont val="Arial"/>
        <family val="2"/>
      </rPr>
      <t xml:space="preserve"> zur Vorwoche</t>
    </r>
  </si>
  <si>
    <r>
      <t xml:space="preserve">Übermittlungen der Gesundheitsämter gem. IfSG mit Meldedatum in den letzten </t>
    </r>
    <r>
      <rPr>
        <b/>
        <sz val="9"/>
        <color rgb="FFFF0000"/>
        <rFont val="Arial"/>
        <family val="2"/>
      </rPr>
      <t>7 Tagen</t>
    </r>
  </si>
  <si>
    <r>
      <t xml:space="preserve">SARS-CoV-2 Infektionen </t>
    </r>
    <r>
      <rPr>
        <sz val="8"/>
        <color rgb="FF000000"/>
        <rFont val="Arial"/>
        <family val="2"/>
      </rPr>
      <t>(PCR-pos.)</t>
    </r>
  </si>
  <si>
    <r>
      <t>IfSG=Infektionsschutzgesetz; VG=Versorgungsgebiet gem. Krankenhausplan des Landes; N=Anzahl</t>
    </r>
    <r>
      <rPr>
        <vertAlign val="superscript"/>
        <sz val="8"/>
        <color theme="1"/>
        <rFont val="Calibri"/>
        <family val="2"/>
        <scheme val="minor"/>
      </rPr>
      <t/>
    </r>
  </si>
  <si>
    <r>
      <t>Verstorben
SARS-CoV-2-PCR</t>
    </r>
    <r>
      <rPr>
        <b/>
        <vertAlign val="superscript"/>
        <sz val="8"/>
        <color rgb="FF000000"/>
        <rFont val="Arial"/>
        <family val="2"/>
      </rPr>
      <t>+</t>
    </r>
  </si>
  <si>
    <r>
      <t>Hospitalisiert
SARS-CoV-2-PCR</t>
    </r>
    <r>
      <rPr>
        <b/>
        <vertAlign val="superscript"/>
        <sz val="8"/>
        <color rgb="FF000000"/>
        <rFont val="Arial"/>
        <family val="2"/>
      </rPr>
      <t>+</t>
    </r>
  </si>
  <si>
    <r>
      <t>Altersverteilung (%)</t>
    </r>
    <r>
      <rPr>
        <vertAlign val="superscript"/>
        <sz val="9"/>
        <color rgb="FF000000"/>
        <rFont val="Arial"/>
        <family val="2"/>
      </rPr>
      <t>A</t>
    </r>
  </si>
  <si>
    <r>
      <t>N</t>
    </r>
    <r>
      <rPr>
        <vertAlign val="superscript"/>
        <sz val="9"/>
        <color rgb="FF000000"/>
        <rFont val="Arial"/>
        <family val="2"/>
      </rPr>
      <t>B</t>
    </r>
  </si>
  <si>
    <r>
      <t>%</t>
    </r>
    <r>
      <rPr>
        <vertAlign val="superscript"/>
        <sz val="9"/>
        <color rgb="FF000000"/>
        <rFont val="Arial"/>
        <family val="2"/>
      </rPr>
      <t>B</t>
    </r>
  </si>
  <si>
    <r>
      <t>Altersverteilung (%)</t>
    </r>
    <r>
      <rPr>
        <vertAlign val="superscript"/>
        <sz val="9"/>
        <color rgb="FF000000"/>
        <rFont val="Arial"/>
        <family val="2"/>
      </rPr>
      <t>A,B</t>
    </r>
  </si>
  <si>
    <r>
      <t>N</t>
    </r>
    <r>
      <rPr>
        <b/>
        <vertAlign val="superscript"/>
        <sz val="9"/>
        <color rgb="FF000000"/>
        <rFont val="Arial"/>
        <family val="2"/>
      </rPr>
      <t>B</t>
    </r>
  </si>
  <si>
    <r>
      <t>Altersverteilung (%)</t>
    </r>
    <r>
      <rPr>
        <b/>
        <vertAlign val="superscript"/>
        <sz val="9"/>
        <color rgb="FF000000"/>
        <rFont val="Arial"/>
        <family val="2"/>
      </rPr>
      <t>A,B</t>
    </r>
  </si>
  <si>
    <r>
      <t xml:space="preserve">Alle Infektionen </t>
    </r>
    <r>
      <rPr>
        <sz val="9"/>
        <color rgb="FF000000"/>
        <rFont val="Arial"/>
        <family val="2"/>
      </rPr>
      <t>(PCR-positiv)</t>
    </r>
  </si>
  <si>
    <r>
      <rPr>
        <sz val="9"/>
        <color rgb="FF000000"/>
        <rFont val="Arial"/>
        <family val="2"/>
      </rPr>
      <t xml:space="preserve">davon mit Angabe zur Todesursache und
</t>
    </r>
    <r>
      <rPr>
        <b/>
        <sz val="9"/>
        <color rgb="FF000000"/>
        <rFont val="Arial"/>
        <family val="2"/>
      </rPr>
      <t>ursächlich</t>
    </r>
    <r>
      <rPr>
        <sz val="9"/>
        <color rgb="FF000000"/>
        <rFont val="Arial"/>
        <family val="2"/>
      </rPr>
      <t xml:space="preserve"> an </t>
    </r>
    <r>
      <rPr>
        <b/>
        <sz val="9"/>
        <color rgb="FF000000"/>
        <rFont val="Arial"/>
        <family val="2"/>
      </rPr>
      <t>COVID-19 Erkrankung</t>
    </r>
  </si>
  <si>
    <r>
      <t xml:space="preserve">VG=Versorgungsgebiet gem. Krankenhausplan des Landes; N=Anzahl; </t>
    </r>
    <r>
      <rPr>
        <vertAlign val="superscript"/>
        <sz val="8"/>
        <color theme="1" tint="0.24994659260842"/>
        <rFont val="Arial"/>
        <family val="2"/>
      </rPr>
      <t>A</t>
    </r>
    <r>
      <rPr>
        <sz val="8"/>
        <color theme="1" tint="0.24994659260842"/>
        <rFont val="Arial"/>
        <family val="2"/>
      </rPr>
      <t xml:space="preserve">Fälle ohne Altersangabe wurden der Gruppe der 20-59-jährigen zugeschlagen; </t>
    </r>
    <r>
      <rPr>
        <vertAlign val="superscript"/>
        <sz val="8"/>
        <color theme="1" tint="0.24994659260842"/>
        <rFont val="Arial"/>
        <family val="2"/>
      </rPr>
      <t>B</t>
    </r>
    <r>
      <rPr>
        <sz val="8"/>
        <color theme="1" tint="0.24994659260842"/>
        <rFont val="Arial"/>
        <family val="2"/>
      </rPr>
      <t>N bzw. % bezogen auf Untergruppe der Fälle mit Angaben zum Hospitalisierungsgrund bzw. der Todesursache.</t>
    </r>
  </si>
  <si>
    <r>
      <rPr>
        <b/>
        <sz val="9"/>
        <rFont val="Arial"/>
        <family val="2"/>
      </rPr>
      <t xml:space="preserve">Übermittlungen der Gesundheitsämter gem. IfSG mit Sterbedatum in den letzten </t>
    </r>
    <r>
      <rPr>
        <b/>
        <sz val="9"/>
        <color rgb="FFFF0000"/>
        <rFont val="Arial"/>
        <family val="2"/>
      </rPr>
      <t>28 Tagen</t>
    </r>
    <r>
      <rPr>
        <vertAlign val="superscript"/>
        <sz val="9"/>
        <color rgb="FFFF0000"/>
        <rFont val="Arial"/>
        <family val="2"/>
      </rPr>
      <t>A</t>
    </r>
  </si>
  <si>
    <r>
      <t>...davon aufgrund von COVID-19</t>
    </r>
    <r>
      <rPr>
        <vertAlign val="superscript"/>
        <sz val="8"/>
        <color rgb="FF000000"/>
        <rFont val="Arial"/>
        <family val="2"/>
      </rPr>
      <t>B</t>
    </r>
  </si>
  <si>
    <r>
      <t>...davon aufgrund von COVID-19</t>
    </r>
    <r>
      <rPr>
        <vertAlign val="superscript"/>
        <sz val="8"/>
        <color rgb="FF000000"/>
        <rFont val="Arial"/>
        <family val="2"/>
      </rPr>
      <t>B,C</t>
    </r>
  </si>
  <si>
    <r>
      <t>Inzidenz pro 100.000 EW</t>
    </r>
    <r>
      <rPr>
        <vertAlign val="superscript"/>
        <sz val="8"/>
        <color rgb="FF000000"/>
        <rFont val="Arial"/>
        <family val="2"/>
      </rPr>
      <t>C</t>
    </r>
  </si>
  <si>
    <r>
      <t>Indzidenz /100.000 EW</t>
    </r>
    <r>
      <rPr>
        <vertAlign val="superscript"/>
        <sz val="8"/>
        <color rgb="FF000000"/>
        <rFont val="Arial"/>
        <family val="2"/>
      </rPr>
      <t>C</t>
    </r>
  </si>
  <si>
    <r>
      <t>RLP</t>
    </r>
    <r>
      <rPr>
        <b/>
        <vertAlign val="superscript"/>
        <sz val="8"/>
        <color rgb="FF000000"/>
        <rFont val="Arial"/>
        <family val="2"/>
      </rPr>
      <t>D</t>
    </r>
  </si>
  <si>
    <r>
      <t>+USAF</t>
    </r>
    <r>
      <rPr>
        <vertAlign val="superscript"/>
        <sz val="8"/>
        <color rgb="FF000000"/>
        <rFont val="Arial"/>
        <family val="2"/>
      </rPr>
      <t>E</t>
    </r>
  </si>
  <si>
    <r>
      <rPr>
        <vertAlign val="superscript"/>
        <sz val="8"/>
        <color theme="1"/>
        <rFont val="Calibri"/>
        <family val="2"/>
        <scheme val="minor"/>
      </rPr>
      <t xml:space="preserve">C </t>
    </r>
    <r>
      <rPr>
        <sz val="8"/>
        <color theme="1"/>
        <rFont val="Calibri"/>
        <family val="2"/>
        <scheme val="minor"/>
      </rPr>
      <t xml:space="preserve">Fälle ohne Altersangabe wurden der Grppe der 20-59-jährigen zugeschlagen.  </t>
    </r>
  </si>
  <si>
    <r>
      <rPr>
        <vertAlign val="superscript"/>
        <sz val="8"/>
        <color theme="1"/>
        <rFont val="Calibri"/>
        <family val="2"/>
        <scheme val="minor"/>
      </rPr>
      <t>A</t>
    </r>
    <r>
      <rPr>
        <sz val="8"/>
        <color theme="1"/>
        <rFont val="Calibri"/>
        <family val="2"/>
        <scheme val="minor"/>
      </rPr>
      <t xml:space="preserve"> Fälle ohne Angabe eines Sterbedatums zum Zeitpunkt der erstmaligen Abfrage &lt;5%</t>
    </r>
    <r>
      <rPr>
        <vertAlign val="superscript"/>
        <sz val="8"/>
        <color theme="1"/>
        <rFont val="Calibri"/>
        <family val="2"/>
        <scheme val="minor"/>
      </rPr>
      <t/>
    </r>
  </si>
  <si>
    <r>
      <rPr>
        <vertAlign val="superscript"/>
        <sz val="8"/>
        <color theme="1"/>
        <rFont val="Calibri"/>
        <family val="2"/>
        <scheme val="minor"/>
      </rPr>
      <t xml:space="preserve">B </t>
    </r>
    <r>
      <rPr>
        <sz val="8"/>
        <color theme="1"/>
        <rFont val="Calibri"/>
        <family val="2"/>
        <scheme val="minor"/>
      </rPr>
      <t>N bzw. % bezogen auf Untergruppe der Fälle mit Angaben zum Hospitalisierungsgrund bzw. der Todesursache</t>
    </r>
  </si>
  <si>
    <t>… davon aufgrund von COVID-19 Erkrankung auf Intensivstation</t>
  </si>
  <si>
    <t>… davon Hospitalisierte aufgrund von COVID-19 Erkrankung</t>
  </si>
  <si>
    <r>
      <rPr>
        <vertAlign val="superscript"/>
        <sz val="8"/>
        <color theme="1"/>
        <rFont val="Calibri"/>
        <family val="2"/>
        <scheme val="minor"/>
      </rPr>
      <t>E</t>
    </r>
    <r>
      <rPr>
        <sz val="8"/>
        <color theme="1"/>
        <rFont val="Calibri"/>
        <family val="2"/>
        <scheme val="minor"/>
      </rPr>
      <t>+USAF=U.S. Armed Forces; Berechnung der Inzidenz /100.000 unter Berücksichtigung der mit Stand vom 18.10.2021 in der Gebietseinheit stationierten U.S. Streitkräfte</t>
    </r>
  </si>
  <si>
    <r>
      <rPr>
        <vertAlign val="superscript"/>
        <sz val="8"/>
        <color theme="1"/>
        <rFont val="Arial"/>
        <family val="2"/>
      </rPr>
      <t>D</t>
    </r>
    <r>
      <rPr>
        <sz val="8"/>
        <color theme="1"/>
        <rFont val="Calibri"/>
        <family val="2"/>
        <scheme val="minor"/>
      </rPr>
      <t xml:space="preserve">Gesamtbevölkerung Rheinland-Pfalz. Quelle der Bevölkerungszahlen zur Inzidenzberechnung ist das stat. Landesamt RLP, unter: http://geodaten.statistik.rlp.de/mapbender/stala/showdatasheet.php?lingo=deutsch&amp;tab_id=244; Bevölkerungsstand 31.12.2020  </t>
    </r>
  </si>
  <si>
    <r>
      <rPr>
        <sz val="9"/>
        <color rgb="FF000000"/>
        <rFont val="Arial"/>
        <family val="2"/>
      </rPr>
      <t xml:space="preserve">davon mit Angabe zum Hospitalisierungsgrund und </t>
    </r>
    <r>
      <rPr>
        <b/>
        <sz val="9"/>
        <color rgb="FF000000"/>
        <rFont val="Arial"/>
        <family val="2"/>
      </rPr>
      <t>ursächlich</t>
    </r>
    <r>
      <rPr>
        <sz val="9"/>
        <color rgb="FF000000"/>
        <rFont val="Arial"/>
        <family val="2"/>
      </rPr>
      <t xml:space="preserve"> wegen </t>
    </r>
    <r>
      <rPr>
        <b/>
        <sz val="9"/>
        <color rgb="FF000000"/>
        <rFont val="Arial"/>
        <family val="2"/>
      </rPr>
      <t>COVID-19 Erkrankung</t>
    </r>
  </si>
  <si>
    <t>18-59 Jahre</t>
  </si>
  <si>
    <t>12-17 Jahre</t>
  </si>
  <si>
    <t>60 Jahre und älter</t>
  </si>
  <si>
    <r>
      <t>VI</t>
    </r>
    <r>
      <rPr>
        <vertAlign val="superscript"/>
        <sz val="9"/>
        <color theme="1"/>
        <rFont val="Calibri"/>
        <family val="2"/>
        <scheme val="minor"/>
      </rPr>
      <t>$</t>
    </r>
  </si>
  <si>
    <r>
      <t>UI</t>
    </r>
    <r>
      <rPr>
        <vertAlign val="superscript"/>
        <sz val="9"/>
        <color theme="1"/>
        <rFont val="Calibri"/>
        <family val="2"/>
        <scheme val="minor"/>
      </rPr>
      <t>&amp;</t>
    </r>
  </si>
  <si>
    <r>
      <t>VI</t>
    </r>
    <r>
      <rPr>
        <vertAlign val="superscript"/>
        <sz val="9"/>
        <color theme="1"/>
        <rFont val="Calibri"/>
        <family val="2"/>
        <scheme val="minor"/>
      </rPr>
      <t>$</t>
    </r>
    <r>
      <rPr>
        <sz val="9"/>
        <color theme="1"/>
        <rFont val="Calibri"/>
        <family val="2"/>
        <scheme val="minor"/>
      </rPr>
      <t xml:space="preserve">
(% Alters-
gruppe)</t>
    </r>
  </si>
  <si>
    <r>
      <t>VI</t>
    </r>
    <r>
      <rPr>
        <vertAlign val="superscript"/>
        <sz val="9"/>
        <rFont val="Calibri"/>
        <family val="2"/>
      </rPr>
      <t>$</t>
    </r>
  </si>
  <si>
    <t>Bevölkerung Rheinland-Pfalz</t>
  </si>
  <si>
    <t>Impfung/Immunität</t>
  </si>
  <si>
    <r>
      <t>N</t>
    </r>
    <r>
      <rPr>
        <vertAlign val="superscript"/>
        <sz val="9"/>
        <rFont val="Calibri"/>
        <family val="2"/>
      </rPr>
      <t>#</t>
    </r>
  </si>
  <si>
    <r>
      <t>VI</t>
    </r>
    <r>
      <rPr>
        <vertAlign val="superscript"/>
        <sz val="9"/>
        <color theme="1"/>
        <rFont val="Calibri"/>
        <family val="2"/>
        <scheme val="minor"/>
      </rPr>
      <t>$</t>
    </r>
    <r>
      <rPr>
        <sz val="9"/>
        <color theme="1"/>
        <rFont val="Calibri"/>
        <family val="2"/>
        <scheme val="minor"/>
      </rPr>
      <t xml:space="preserve">
%</t>
    </r>
  </si>
  <si>
    <r>
      <t>UI</t>
    </r>
    <r>
      <rPr>
        <vertAlign val="superscript"/>
        <sz val="9"/>
        <rFont val="Calibri"/>
        <family val="2"/>
      </rPr>
      <t>&amp;</t>
    </r>
    <r>
      <rPr>
        <sz val="9"/>
        <rFont val="Calibri"/>
        <family val="2"/>
      </rPr>
      <t xml:space="preserve">
%</t>
    </r>
  </si>
  <si>
    <t>seit 2021</t>
  </si>
  <si>
    <t># an das LUA übermittelte Meldungen mit fehlender Angabe zum Impfstatus wurden von der Analyse ausgeschlossen</t>
  </si>
  <si>
    <t>$ VI - vollständig geimpfte aber nicht geboosterte Personen</t>
  </si>
  <si>
    <t>&amp; UI - ungeimpfte oder unvollständig geimpfte Personen</t>
  </si>
  <si>
    <t>§ AI - geboosterte Personen mit Auffrischimpfung</t>
  </si>
  <si>
    <r>
      <t>AI</t>
    </r>
    <r>
      <rPr>
        <vertAlign val="superscript"/>
        <sz val="9"/>
        <rFont val="Calibri"/>
        <family val="2"/>
      </rPr>
      <t>§</t>
    </r>
    <r>
      <rPr>
        <sz val="9"/>
        <rFont val="Calibri"/>
        <family val="2"/>
      </rPr>
      <t xml:space="preserve">
%</t>
    </r>
  </si>
  <si>
    <r>
      <t>AI</t>
    </r>
    <r>
      <rPr>
        <vertAlign val="superscript"/>
        <sz val="9"/>
        <color theme="1"/>
        <rFont val="Calibri"/>
        <family val="2"/>
        <scheme val="minor"/>
      </rPr>
      <t xml:space="preserve">§ </t>
    </r>
  </si>
  <si>
    <r>
      <t>AI</t>
    </r>
    <r>
      <rPr>
        <vertAlign val="superscript"/>
        <sz val="9"/>
        <color theme="1"/>
        <rFont val="Calibri"/>
        <family val="2"/>
        <scheme val="minor"/>
      </rPr>
      <t>§</t>
    </r>
    <r>
      <rPr>
        <sz val="9"/>
        <color theme="1"/>
        <rFont val="Calibri"/>
        <family val="2"/>
        <scheme val="minor"/>
      </rPr>
      <t xml:space="preserve">
(% Alters-
gruppe)</t>
    </r>
  </si>
  <si>
    <r>
      <t>AI</t>
    </r>
    <r>
      <rPr>
        <vertAlign val="superscript"/>
        <sz val="9"/>
        <rFont val="Calibri"/>
        <family val="2"/>
      </rPr>
      <t>§</t>
    </r>
    <r>
      <rPr>
        <sz val="9"/>
        <rFont val="Calibri"/>
        <family val="2"/>
      </rPr>
      <t xml:space="preserve"> </t>
    </r>
  </si>
  <si>
    <t>¶ Schätzung des Impfschutzes auf Grundlage der Screening-Methode nach Farrington (Farrington et al. 1992)</t>
  </si>
  <si>
    <r>
      <t>-fach höheres Risiko für UI</t>
    </r>
    <r>
      <rPr>
        <b/>
        <vertAlign val="superscript"/>
        <sz val="8"/>
        <color theme="1"/>
        <rFont val="Calibri"/>
        <family val="2"/>
        <scheme val="minor"/>
      </rPr>
      <t>&amp;</t>
    </r>
    <r>
      <rPr>
        <b/>
        <sz val="8"/>
        <color theme="1"/>
        <rFont val="Calibri"/>
        <family val="2"/>
        <scheme val="minor"/>
      </rPr>
      <t xml:space="preserve"> im Vergleich zu</t>
    </r>
  </si>
  <si>
    <r>
      <t>% Impfschutz</t>
    </r>
    <r>
      <rPr>
        <b/>
        <vertAlign val="superscript"/>
        <sz val="8"/>
        <color theme="1"/>
        <rFont val="Calibri"/>
        <family val="2"/>
      </rPr>
      <t>¶</t>
    </r>
    <r>
      <rPr>
        <b/>
        <sz val="8"/>
        <color theme="1"/>
        <rFont val="Calibri"/>
        <family val="2"/>
        <scheme val="minor"/>
      </rPr>
      <t xml:space="preserve"> vor Hospitalisierung für</t>
    </r>
  </si>
  <si>
    <r>
      <t>% Impfschutz</t>
    </r>
    <r>
      <rPr>
        <b/>
        <vertAlign val="superscript"/>
        <sz val="8"/>
        <color theme="1"/>
        <rFont val="Calibri"/>
        <family val="2"/>
        <scheme val="minor"/>
      </rPr>
      <t>¶</t>
    </r>
    <r>
      <rPr>
        <b/>
        <sz val="8"/>
        <color theme="1"/>
        <rFont val="Calibri"/>
        <family val="2"/>
        <scheme val="minor"/>
      </rPr>
      <t xml:space="preserve"> vor Intensivstation für</t>
    </r>
  </si>
  <si>
    <r>
      <t>% Impfschutz</t>
    </r>
    <r>
      <rPr>
        <b/>
        <vertAlign val="superscript"/>
        <sz val="8"/>
        <color theme="1"/>
        <rFont val="Calibri"/>
        <family val="2"/>
        <scheme val="minor"/>
      </rPr>
      <t>¶</t>
    </r>
    <r>
      <rPr>
        <b/>
        <sz val="8"/>
        <color theme="1"/>
        <rFont val="Calibri"/>
        <family val="2"/>
        <scheme val="minor"/>
      </rPr>
      <t xml:space="preserve"> vor Tod für</t>
    </r>
  </si>
  <si>
    <r>
      <t>Hospitalisierung aufgrund von COVID-19</t>
    </r>
    <r>
      <rPr>
        <b/>
        <vertAlign val="superscript"/>
        <sz val="10"/>
        <color theme="1"/>
        <rFont val="Calibri"/>
        <family val="2"/>
        <scheme val="minor"/>
      </rPr>
      <t>#</t>
    </r>
  </si>
  <si>
    <r>
      <t>Behandlung auf Intensivstation aufgrund von COVID-19</t>
    </r>
    <r>
      <rPr>
        <b/>
        <vertAlign val="superscript"/>
        <sz val="10"/>
        <color theme="1"/>
        <rFont val="Calibri"/>
        <family val="2"/>
        <scheme val="minor"/>
      </rPr>
      <t>#</t>
    </r>
  </si>
  <si>
    <r>
      <t>Tod aufgrund von COVID-19</t>
    </r>
    <r>
      <rPr>
        <b/>
        <vertAlign val="superscript"/>
        <sz val="10"/>
        <color theme="1"/>
        <rFont val="Calibri"/>
        <family val="2"/>
        <scheme val="minor"/>
      </rPr>
      <t>#</t>
    </r>
  </si>
  <si>
    <t>MeldeLandkreis</t>
  </si>
  <si>
    <t>Rheinland-Pfalz</t>
  </si>
  <si>
    <t>Versorgungsgebiet Mittelrhein-Westerwald</t>
  </si>
  <si>
    <t>LK Ahrweiler</t>
  </si>
  <si>
    <t>LK Altenkirchen</t>
  </si>
  <si>
    <t>LK Cochem-Zell</t>
  </si>
  <si>
    <t>SK Koblenz</t>
  </si>
  <si>
    <t>LK Mayen-Koblenz</t>
  </si>
  <si>
    <t>LK Neuwied</t>
  </si>
  <si>
    <t>LK Rhein-Hunsrück-Kreis</t>
  </si>
  <si>
    <t>LK Rhein-Lahn-Kreis</t>
  </si>
  <si>
    <t>LK Westerwaldkreis</t>
  </si>
  <si>
    <t>Versorgungsgebiet Rheinhessen-Nahe</t>
  </si>
  <si>
    <t>LK Alzey-Worms</t>
  </si>
  <si>
    <t>LK Bad Kreuznach</t>
  </si>
  <si>
    <t>LK Birkenfeld</t>
  </si>
  <si>
    <t>LK Mainz-Bingen</t>
  </si>
  <si>
    <t>SK Mainz</t>
  </si>
  <si>
    <t>SK Worms</t>
  </si>
  <si>
    <t>Versorgungsgebiet Rheinpfalz</t>
  </si>
  <si>
    <t>LK Bad Dürkheim</t>
  </si>
  <si>
    <t>SK Frankenthal</t>
  </si>
  <si>
    <t>LK Germersheim</t>
  </si>
  <si>
    <t>SK Landau i.d.Pfalz</t>
  </si>
  <si>
    <t>SK Ludwigshafen</t>
  </si>
  <si>
    <t>SK Neustadt a.d.Weinstraße</t>
  </si>
  <si>
    <t>LK Rhein-Pfalz-Kreis</t>
  </si>
  <si>
    <t>SK Speyer</t>
  </si>
  <si>
    <t>LK Südliche Weinstraße</t>
  </si>
  <si>
    <t>Versorgungsgebiet Trier</t>
  </si>
  <si>
    <t>LK Bernkastel-Wittlich</t>
  </si>
  <si>
    <t>LK Bitburg-Prüm</t>
  </si>
  <si>
    <t>LK Trier-Saarburg</t>
  </si>
  <si>
    <t>SK Trier</t>
  </si>
  <si>
    <t>LK Vulkaneifel</t>
  </si>
  <si>
    <t>Versorgungsgebiet Westpfalz</t>
  </si>
  <si>
    <t>LK Donnersbergkreis</t>
  </si>
  <si>
    <t>LK Kaiserslautern</t>
  </si>
  <si>
    <t>SK Kaiserslautern</t>
  </si>
  <si>
    <t>LK Kusel</t>
  </si>
  <si>
    <t>SK Pirmasens</t>
  </si>
  <si>
    <t>LK Südwestpfalz</t>
  </si>
  <si>
    <t>SK Zweibrücken</t>
  </si>
  <si>
    <t>N1</t>
  </si>
  <si>
    <t>Inz1</t>
  </si>
  <si>
    <t>Inz1b</t>
  </si>
  <si>
    <t>Inz1c</t>
  </si>
  <si>
    <t>Inz1d</t>
  </si>
  <si>
    <t>Inz1e</t>
  </si>
  <si>
    <t>Inz1f</t>
  </si>
  <si>
    <t>N2</t>
  </si>
  <si>
    <t>Inz2</t>
  </si>
  <si>
    <t>N3</t>
  </si>
  <si>
    <t>Inz3</t>
  </si>
  <si>
    <t>Inz3c</t>
  </si>
  <si>
    <t>Inz3d</t>
  </si>
  <si>
    <t>Inz3e</t>
  </si>
  <si>
    <t>Inz3f</t>
  </si>
  <si>
    <t>N4</t>
  </si>
  <si>
    <t>N5</t>
  </si>
  <si>
    <t>Inz5c</t>
  </si>
  <si>
    <t>Inz5d</t>
  </si>
  <si>
    <t>Inz5e</t>
  </si>
  <si>
    <t>Inz5f</t>
  </si>
  <si>
    <t>current_date</t>
  </si>
  <si>
    <t>19.01.2022</t>
  </si>
  <si>
    <t>comparison_date</t>
  </si>
  <si>
    <t>12.01.2022</t>
  </si>
  <si>
    <t>MeldeLandkreis</t>
  </si>
  <si>
    <t>Rheinland-Pfalz</t>
  </si>
  <si>
    <t>Versorgungsgebiet Mittelrhein-Westerwald</t>
  </si>
  <si>
    <t>LK Ahrweiler</t>
  </si>
  <si>
    <t>LK Altenkirchen</t>
  </si>
  <si>
    <t>LK Cochem-Zell</t>
  </si>
  <si>
    <t>SK Koblenz</t>
  </si>
  <si>
    <t>LK Mayen-Koblenz</t>
  </si>
  <si>
    <t>LK Neuwied</t>
  </si>
  <si>
    <t>LK Rhein-Hunsrück-Kreis</t>
  </si>
  <si>
    <t>LK Rhein-Lahn-Kreis</t>
  </si>
  <si>
    <t>LK Westerwaldkreis</t>
  </si>
  <si>
    <t>Versorgungsgebiet Rheinhessen-Nahe</t>
  </si>
  <si>
    <t>LK Alzey-Worms</t>
  </si>
  <si>
    <t>LK Bad Kreuznach</t>
  </si>
  <si>
    <t>LK Birkenfeld</t>
  </si>
  <si>
    <t>LK Mainz-Bingen</t>
  </si>
  <si>
    <t>SK Mainz</t>
  </si>
  <si>
    <t>SK Worms</t>
  </si>
  <si>
    <t>Versorgungsgebiet Rheinpfalz</t>
  </si>
  <si>
    <t>LK Bad Dürkheim</t>
  </si>
  <si>
    <t>SK Frankenthal</t>
  </si>
  <si>
    <t>LK Germersheim</t>
  </si>
  <si>
    <t>SK Landau i.d.Pfalz</t>
  </si>
  <si>
    <t>SK Ludwigshafen</t>
  </si>
  <si>
    <t>SK Neustadt a.d.Weinstraße</t>
  </si>
  <si>
    <t>LK Rhein-Pfalz-Kreis</t>
  </si>
  <si>
    <t>SK Speyer</t>
  </si>
  <si>
    <t>LK Südliche Weinstraße</t>
  </si>
  <si>
    <t>Versorgungsgebiet Trier</t>
  </si>
  <si>
    <t>LK Bernkastel-Wittlich</t>
  </si>
  <si>
    <t>LK Bitburg-Prüm</t>
  </si>
  <si>
    <t>LK Trier-Saarburg</t>
  </si>
  <si>
    <t>SK Trier</t>
  </si>
  <si>
    <t>LK Vulkaneifel</t>
  </si>
  <si>
    <t>Versorgungsgebiet Westpfalz</t>
  </si>
  <si>
    <t>LK Donnersbergkreis</t>
  </si>
  <si>
    <t>LK Kaiserslautern</t>
  </si>
  <si>
    <t>SK Kaiserslautern</t>
  </si>
  <si>
    <t>LK Kusel</t>
  </si>
  <si>
    <t>SK Pirmasens</t>
  </si>
  <si>
    <t>LK Südwestpfalz</t>
  </si>
  <si>
    <t>SK Zweibrücken</t>
  </si>
  <si>
    <t>N1</t>
  </si>
  <si>
    <t>N1c</t>
  </si>
  <si>
    <t>N1d</t>
  </si>
  <si>
    <t>N1e</t>
  </si>
  <si>
    <t>N1f</t>
  </si>
  <si>
    <t>N2</t>
  </si>
  <si>
    <t>N2c</t>
  </si>
  <si>
    <t>N2d</t>
  </si>
  <si>
    <t>N2e</t>
  </si>
  <si>
    <t>N2f</t>
  </si>
  <si>
    <t>N3</t>
  </si>
  <si>
    <t>N3b</t>
  </si>
  <si>
    <t>Prop3</t>
  </si>
  <si>
    <t>N3c</t>
  </si>
  <si>
    <t>N3d</t>
  </si>
  <si>
    <t>N3e</t>
  </si>
  <si>
    <t>N3f</t>
  </si>
  <si>
    <t>N4</t>
  </si>
  <si>
    <t>N4b</t>
  </si>
  <si>
    <t>Prop4</t>
  </si>
  <si>
    <t>N4c</t>
  </si>
  <si>
    <t>N4d</t>
  </si>
  <si>
    <t>N4e</t>
  </si>
  <si>
    <t>N4f</t>
  </si>
  <si>
    <t>Altersgruppen2</t>
  </si>
  <si>
    <t>symptom_gesamt</t>
  </si>
  <si>
    <t>symptom_AIp</t>
  </si>
  <si>
    <t>symptom_VIp</t>
  </si>
  <si>
    <t>symptom_UIp</t>
  </si>
  <si>
    <t>hospitalisiert</t>
  </si>
  <si>
    <t>hosp_AIp</t>
  </si>
  <si>
    <t>hosp_VIp</t>
  </si>
  <si>
    <t>hosp_UIp</t>
  </si>
  <si>
    <t>reason_COVID_ja</t>
  </si>
  <si>
    <t>hosp_cov_AIp</t>
  </si>
  <si>
    <t>hosp_cov_VIp</t>
  </si>
  <si>
    <t>hosp_cov_UIp</t>
  </si>
  <si>
    <t>intensiv_gesamt</t>
  </si>
  <si>
    <t>intensiv_AIp</t>
  </si>
  <si>
    <t>intensiv_VIp</t>
  </si>
  <si>
    <t>intensiv_UIp</t>
  </si>
  <si>
    <t>verstorben</t>
  </si>
  <si>
    <t>verstorben_AIp</t>
  </si>
  <si>
    <t>verstorben_VIp</t>
  </si>
  <si>
    <t>verstorben_UIp</t>
  </si>
  <si>
    <t>verstorben_cov</t>
  </si>
  <si>
    <t>verstorben_cov_AIp</t>
  </si>
  <si>
    <t>verstorben_cov_VIp</t>
  </si>
  <si>
    <t>verstorben_cov_UIp</t>
  </si>
  <si>
    <t>Altersgruppen2</t>
  </si>
  <si>
    <t>symptom_gesamt</t>
  </si>
  <si>
    <t>symptom_AIp</t>
  </si>
  <si>
    <t>symptom_VIp</t>
  </si>
  <si>
    <t>symptom_UIp</t>
  </si>
  <si>
    <t>hospitalisiert</t>
  </si>
  <si>
    <t>hosp_AIp</t>
  </si>
  <si>
    <t>hosp_VIp</t>
  </si>
  <si>
    <t>hosp_UIp</t>
  </si>
  <si>
    <t>reason_COVID_ja</t>
  </si>
  <si>
    <t>hosp_cov_AIp</t>
  </si>
  <si>
    <t>hosp_cov_VIp</t>
  </si>
  <si>
    <t>hosp_cov_UIp</t>
  </si>
  <si>
    <t>intensiv_gesamt</t>
  </si>
  <si>
    <t>intensiv_AIp</t>
  </si>
  <si>
    <t>intensiv_VIp</t>
  </si>
  <si>
    <t>intensiv_UIp</t>
  </si>
  <si>
    <t>verstorben</t>
  </si>
  <si>
    <t>verstorben_AIp</t>
  </si>
  <si>
    <t>verstorben_VIp</t>
  </si>
  <si>
    <t>verstorben_UIp</t>
  </si>
  <si>
    <t>verstorben_cov</t>
  </si>
  <si>
    <t>verstorben_cov_AIp</t>
  </si>
  <si>
    <t>verstorben_cov_VIp</t>
  </si>
  <si>
    <t>verstorben_cov_UIp</t>
  </si>
  <si>
    <t>week_8ago</t>
  </si>
  <si>
    <t>current_week</t>
  </si>
  <si>
    <t>Altersgruppen2</t>
  </si>
  <si>
    <t>symptom_gesamt</t>
  </si>
  <si>
    <t>symptom_AIp</t>
  </si>
  <si>
    <t>symptom_VIp</t>
  </si>
  <si>
    <t>symptom_UIp</t>
  </si>
  <si>
    <t>hospitalisiert</t>
  </si>
  <si>
    <t>hosp_AIp</t>
  </si>
  <si>
    <t>hosp_VIp</t>
  </si>
  <si>
    <t>hosp_UIp</t>
  </si>
  <si>
    <t>reason_COVID_ja</t>
  </si>
  <si>
    <t>hosp_cov_AIp</t>
  </si>
  <si>
    <t>hosp_cov_VIp</t>
  </si>
  <si>
    <t>hosp_cov_UIp</t>
  </si>
  <si>
    <t>intensiv_gesamt</t>
  </si>
  <si>
    <t>intensiv_AIp</t>
  </si>
  <si>
    <t>intensiv_VIp</t>
  </si>
  <si>
    <t>intensiv_UIp</t>
  </si>
  <si>
    <t>verstorben</t>
  </si>
  <si>
    <t>verstorben_AIp</t>
  </si>
  <si>
    <t>verstorben_VIp</t>
  </si>
  <si>
    <t>verstorben_UIp</t>
  </si>
  <si>
    <t>verstorben_cov</t>
  </si>
  <si>
    <t>verstorben_cov_AIp</t>
  </si>
  <si>
    <t>verstorben_cov_VIp</t>
  </si>
  <si>
    <t>verstorben_cov_UIp</t>
  </si>
  <si>
    <t>week_2ago</t>
  </si>
  <si>
    <t>current_week</t>
  </si>
  <si>
    <t>Altersgruppen3</t>
  </si>
  <si>
    <t>nenner_booster</t>
  </si>
  <si>
    <t>nenner_yes</t>
  </si>
  <si>
    <t>nenner_no</t>
  </si>
  <si>
    <t>prop_nenner_booster</t>
  </si>
  <si>
    <t>prop_nenner_yes</t>
  </si>
  <si>
    <t>ho_booster</t>
  </si>
  <si>
    <t>ho_yes</t>
  </si>
  <si>
    <t>ho_no</t>
  </si>
  <si>
    <t>ho_risk_ratio_booster</t>
  </si>
  <si>
    <t>ho_risk_ratio_yes</t>
  </si>
  <si>
    <t>effect_ho_booster</t>
  </si>
  <si>
    <t>effect_ho_yes</t>
  </si>
  <si>
    <t>int_booster</t>
  </si>
  <si>
    <t>int_yes</t>
  </si>
  <si>
    <t>int_no</t>
  </si>
  <si>
    <t>int_risk_ratio_booster</t>
  </si>
  <si>
    <t>int_risk_ratio_yes</t>
  </si>
  <si>
    <t>effect_int_booster</t>
  </si>
  <si>
    <t>effect_int_yes</t>
  </si>
  <si>
    <t>ver_booster</t>
  </si>
  <si>
    <t>ver_yes</t>
  </si>
  <si>
    <t>ver_no</t>
  </si>
  <si>
    <t>ver_risk_ratio_booster</t>
  </si>
  <si>
    <t>ver_risk_ratio_yes</t>
  </si>
  <si>
    <t>effect_ver_booster</t>
  </si>
  <si>
    <t>effect_ver_yes</t>
  </si>
  <si>
    <t>week_8ago</t>
  </si>
  <si>
    <t>current_week</t>
  </si>
  <si>
    <t>MeldeLandkreis</t>
  </si>
  <si>
    <t>Rheinland-Pfalz</t>
  </si>
  <si>
    <t>Versorgungsgebiet Mittelrhein-Westerwald</t>
  </si>
  <si>
    <t>LK Ahrweiler</t>
  </si>
  <si>
    <t>LK Altenkirchen</t>
  </si>
  <si>
    <t>LK Cochem-Zell</t>
  </si>
  <si>
    <t>SK Koblenz</t>
  </si>
  <si>
    <t>LK Mayen-Koblenz</t>
  </si>
  <si>
    <t>LK Neuwied</t>
  </si>
  <si>
    <t>LK Rhein-Hunsrück-Kreis</t>
  </si>
  <si>
    <t>LK Rhein-Lahn-Kreis</t>
  </si>
  <si>
    <t>LK Westerwaldkreis</t>
  </si>
  <si>
    <t>Versorgungsgebiet Rheinhessen-Nahe</t>
  </si>
  <si>
    <t>LK Alzey-Worms</t>
  </si>
  <si>
    <t>LK Bad Kreuznach</t>
  </si>
  <si>
    <t>LK Birkenfeld</t>
  </si>
  <si>
    <t>LK Mainz-Bingen</t>
  </si>
  <si>
    <t>SK Mainz</t>
  </si>
  <si>
    <t>SK Worms</t>
  </si>
  <si>
    <t>Versorgungsgebiet Rheinpfalz</t>
  </si>
  <si>
    <t>LK Bad Dürkheim</t>
  </si>
  <si>
    <t>SK Frankenthal</t>
  </si>
  <si>
    <t>LK Germersheim</t>
  </si>
  <si>
    <t>SK Landau i.d.Pfalz</t>
  </si>
  <si>
    <t>SK Ludwigshafen</t>
  </si>
  <si>
    <t>SK Neustadt a.d.Weinstraße</t>
  </si>
  <si>
    <t>LK Rhein-Pfalz-Kreis</t>
  </si>
  <si>
    <t>SK Speyer</t>
  </si>
  <si>
    <t>LK Südliche Weinstraße</t>
  </si>
  <si>
    <t>Versorgungsgebiet Trier</t>
  </si>
  <si>
    <t>LK Bernkastel-Wittlich</t>
  </si>
  <si>
    <t>LK Bitburg-Prüm</t>
  </si>
  <si>
    <t>LK Trier-Saarburg</t>
  </si>
  <si>
    <t>SK Trier</t>
  </si>
  <si>
    <t>LK Vulkaneifel</t>
  </si>
  <si>
    <t>Versorgungsgebiet Westpfalz</t>
  </si>
  <si>
    <t>LK Donnersbergkreis</t>
  </si>
  <si>
    <t>LK Kaiserslautern</t>
  </si>
  <si>
    <t>SK Kaiserslautern</t>
  </si>
  <si>
    <t>LK Kusel</t>
  </si>
  <si>
    <t>SK Pirmasens</t>
  </si>
  <si>
    <t>LK Südwestpfalz</t>
  </si>
  <si>
    <t>SK Zweibrücken</t>
  </si>
  <si>
    <t>N1</t>
  </si>
  <si>
    <t>Inz1</t>
  </si>
  <si>
    <t>Inz1b</t>
  </si>
  <si>
    <t>Inz1c</t>
  </si>
  <si>
    <t>Inz1d</t>
  </si>
  <si>
    <t>Inz1e</t>
  </si>
  <si>
    <t>Inz1f</t>
  </si>
  <si>
    <t>N2</t>
  </si>
  <si>
    <t>Inz2</t>
  </si>
  <si>
    <t>N3</t>
  </si>
  <si>
    <t>Inz3</t>
  </si>
  <si>
    <t>Inz3c</t>
  </si>
  <si>
    <t>Inz3d</t>
  </si>
  <si>
    <t>Inz3e</t>
  </si>
  <si>
    <t>Inz3f</t>
  </si>
  <si>
    <t>N4</t>
  </si>
  <si>
    <t>N5</t>
  </si>
  <si>
    <t>Inz5c</t>
  </si>
  <si>
    <t>Inz5d</t>
  </si>
  <si>
    <t>Inz5e</t>
  </si>
  <si>
    <t>Inz5f</t>
  </si>
  <si>
    <t>current_date</t>
  </si>
  <si>
    <t>26.01.2022</t>
  </si>
  <si>
    <t>comparison_date</t>
  </si>
  <si>
    <t>19.01.2022</t>
  </si>
  <si>
    <t>MeldeLandkreis</t>
  </si>
  <si>
    <t>Rheinland-Pfalz</t>
  </si>
  <si>
    <t>Versorgungsgebiet Mittelrhein-Westerwald</t>
  </si>
  <si>
    <t>LK Ahrweiler</t>
  </si>
  <si>
    <t>LK Altenkirchen</t>
  </si>
  <si>
    <t>LK Cochem-Zell</t>
  </si>
  <si>
    <t>SK Koblenz</t>
  </si>
  <si>
    <t>LK Mayen-Koblenz</t>
  </si>
  <si>
    <t>LK Neuwied</t>
  </si>
  <si>
    <t>LK Rhein-Hunsrück-Kreis</t>
  </si>
  <si>
    <t>LK Rhein-Lahn-Kreis</t>
  </si>
  <si>
    <t>LK Westerwaldkreis</t>
  </si>
  <si>
    <t>Versorgungsgebiet Rheinhessen-Nahe</t>
  </si>
  <si>
    <t>LK Alzey-Worms</t>
  </si>
  <si>
    <t>LK Bad Kreuznach</t>
  </si>
  <si>
    <t>LK Birkenfeld</t>
  </si>
  <si>
    <t>LK Mainz-Bingen</t>
  </si>
  <si>
    <t>SK Mainz</t>
  </si>
  <si>
    <t>SK Worms</t>
  </si>
  <si>
    <t>Versorgungsgebiet Rheinpfalz</t>
  </si>
  <si>
    <t>LK Bad Dürkheim</t>
  </si>
  <si>
    <t>SK Frankenthal</t>
  </si>
  <si>
    <t>LK Germersheim</t>
  </si>
  <si>
    <t>SK Landau i.d.Pfalz</t>
  </si>
  <si>
    <t>SK Ludwigshafen</t>
  </si>
  <si>
    <t>SK Neustadt a.d.Weinstraße</t>
  </si>
  <si>
    <t>LK Rhein-Pfalz-Kreis</t>
  </si>
  <si>
    <t>SK Speyer</t>
  </si>
  <si>
    <t>LK Südliche Weinstraße</t>
  </si>
  <si>
    <t>Versorgungsgebiet Trier</t>
  </si>
  <si>
    <t>LK Bernkastel-Wittlich</t>
  </si>
  <si>
    <t>LK Bitburg-Prüm</t>
  </si>
  <si>
    <t>LK Trier-Saarburg</t>
  </si>
  <si>
    <t>SK Trier</t>
  </si>
  <si>
    <t>LK Vulkaneifel</t>
  </si>
  <si>
    <t>Versorgungsgebiet Westpfalz</t>
  </si>
  <si>
    <t>LK Donnersbergkreis</t>
  </si>
  <si>
    <t>LK Kaiserslautern</t>
  </si>
  <si>
    <t>SK Kaiserslautern</t>
  </si>
  <si>
    <t>LK Kusel</t>
  </si>
  <si>
    <t>SK Pirmasens</t>
  </si>
  <si>
    <t>LK Südwestpfalz</t>
  </si>
  <si>
    <t>SK Zweibrücken</t>
  </si>
  <si>
    <t>N1</t>
  </si>
  <si>
    <t>N1c</t>
  </si>
  <si>
    <t>N1d</t>
  </si>
  <si>
    <t>N1e</t>
  </si>
  <si>
    <t>N1f</t>
  </si>
  <si>
    <t>N2</t>
  </si>
  <si>
    <t>N2c</t>
  </si>
  <si>
    <t>N2d</t>
  </si>
  <si>
    <t>N2e</t>
  </si>
  <si>
    <t>N2f</t>
  </si>
  <si>
    <t>N3</t>
  </si>
  <si>
    <t>N3b</t>
  </si>
  <si>
    <t>Prop3</t>
  </si>
  <si>
    <t>N3c</t>
  </si>
  <si>
    <t>N3d</t>
  </si>
  <si>
    <t>N3e</t>
  </si>
  <si>
    <t>N3f</t>
  </si>
  <si>
    <t>N4</t>
  </si>
  <si>
    <t>N4b</t>
  </si>
  <si>
    <t>Prop4</t>
  </si>
  <si>
    <t>N4c</t>
  </si>
  <si>
    <t>N4d</t>
  </si>
  <si>
    <t>N4e</t>
  </si>
  <si>
    <t>N4f</t>
  </si>
  <si>
    <t>Altersgruppen2</t>
  </si>
  <si>
    <t>symptom_gesamt</t>
  </si>
  <si>
    <t>symptom_AIp</t>
  </si>
  <si>
    <t>symptom_VIp</t>
  </si>
  <si>
    <t>symptom_UIp</t>
  </si>
  <si>
    <t>hospitalisiert</t>
  </si>
  <si>
    <t>hosp_AIp</t>
  </si>
  <si>
    <t>hosp_VIp</t>
  </si>
  <si>
    <t>hosp_UIp</t>
  </si>
  <si>
    <t>reason_COVID_ja</t>
  </si>
  <si>
    <t>hosp_cov_AIp</t>
  </si>
  <si>
    <t>hosp_cov_VIp</t>
  </si>
  <si>
    <t>hosp_cov_UIp</t>
  </si>
  <si>
    <t>intensiv_gesamt</t>
  </si>
  <si>
    <t>intensiv_AIp</t>
  </si>
  <si>
    <t>intensiv_VIp</t>
  </si>
  <si>
    <t>intensiv_UIp</t>
  </si>
  <si>
    <t>verstorben</t>
  </si>
  <si>
    <t>verstorben_AIp</t>
  </si>
  <si>
    <t>verstorben_VIp</t>
  </si>
  <si>
    <t>verstorben_UIp</t>
  </si>
  <si>
    <t>verstorben_cov</t>
  </si>
  <si>
    <t>verstorben_cov_AIp</t>
  </si>
  <si>
    <t>verstorben_cov_VIp</t>
  </si>
  <si>
    <t>verstorben_cov_UIp</t>
  </si>
  <si>
    <t>Altersgruppen2</t>
  </si>
  <si>
    <t>symptom_gesamt</t>
  </si>
  <si>
    <t>symptom_AIp</t>
  </si>
  <si>
    <t>symptom_VIp</t>
  </si>
  <si>
    <t>symptom_UIp</t>
  </si>
  <si>
    <t>hospitalisiert</t>
  </si>
  <si>
    <t>hosp_AIp</t>
  </si>
  <si>
    <t>hosp_VIp</t>
  </si>
  <si>
    <t>hosp_UIp</t>
  </si>
  <si>
    <t>reason_COVID_ja</t>
  </si>
  <si>
    <t>hosp_cov_AIp</t>
  </si>
  <si>
    <t>hosp_cov_VIp</t>
  </si>
  <si>
    <t>hosp_cov_UIp</t>
  </si>
  <si>
    <t>intensiv_gesamt</t>
  </si>
  <si>
    <t>intensiv_AIp</t>
  </si>
  <si>
    <t>intensiv_VIp</t>
  </si>
  <si>
    <t>intensiv_UIp</t>
  </si>
  <si>
    <t>verstorben</t>
  </si>
  <si>
    <t>verstorben_AIp</t>
  </si>
  <si>
    <t>verstorben_VIp</t>
  </si>
  <si>
    <t>verstorben_UIp</t>
  </si>
  <si>
    <t>verstorben_cov</t>
  </si>
  <si>
    <t>verstorben_cov_AIp</t>
  </si>
  <si>
    <t>verstorben_cov_VIp</t>
  </si>
  <si>
    <t>verstorben_cov_UIp</t>
  </si>
  <si>
    <t>week_8ago</t>
  </si>
  <si>
    <t>current_week</t>
  </si>
  <si>
    <t>Altersgruppen2</t>
  </si>
  <si>
    <t>symptom_gesamt</t>
  </si>
  <si>
    <t>symptom_AIp</t>
  </si>
  <si>
    <t>symptom_VIp</t>
  </si>
  <si>
    <t>symptom_UIp</t>
  </si>
  <si>
    <t>hospitalisiert</t>
  </si>
  <si>
    <t>hosp_AIp</t>
  </si>
  <si>
    <t>hosp_VIp</t>
  </si>
  <si>
    <t>hosp_UIp</t>
  </si>
  <si>
    <t>reason_COVID_ja</t>
  </si>
  <si>
    <t>hosp_cov_AIp</t>
  </si>
  <si>
    <t>hosp_cov_VIp</t>
  </si>
  <si>
    <t>hosp_cov_UIp</t>
  </si>
  <si>
    <t>intensiv_gesamt</t>
  </si>
  <si>
    <t>intensiv_AIp</t>
  </si>
  <si>
    <t>intensiv_VIp</t>
  </si>
  <si>
    <t>intensiv_UIp</t>
  </si>
  <si>
    <t>verstorben</t>
  </si>
  <si>
    <t>verstorben_AIp</t>
  </si>
  <si>
    <t>verstorben_VIp</t>
  </si>
  <si>
    <t>verstorben_UIp</t>
  </si>
  <si>
    <t>verstorben_cov</t>
  </si>
  <si>
    <t>verstorben_cov_AIp</t>
  </si>
  <si>
    <t>verstorben_cov_VIp</t>
  </si>
  <si>
    <t>verstorben_cov_UIp</t>
  </si>
  <si>
    <t>week_2ago</t>
  </si>
  <si>
    <t>current_week</t>
  </si>
  <si>
    <t>Altersgruppen3</t>
  </si>
  <si>
    <t>nenner_booster</t>
  </si>
  <si>
    <t>nenner_yes</t>
  </si>
  <si>
    <t>nenner_no</t>
  </si>
  <si>
    <t>prop_nenner_booster</t>
  </si>
  <si>
    <t>prop_nenner_yes</t>
  </si>
  <si>
    <t>ho_booster</t>
  </si>
  <si>
    <t>ho_yes</t>
  </si>
  <si>
    <t>ho_no</t>
  </si>
  <si>
    <t>ho_risk_ratio_booster</t>
  </si>
  <si>
    <t>ho_risk_ratio_yes</t>
  </si>
  <si>
    <t>effect_ho_booster</t>
  </si>
  <si>
    <t>effect_ho_yes</t>
  </si>
  <si>
    <t>int_booster</t>
  </si>
  <si>
    <t>int_yes</t>
  </si>
  <si>
    <t>int_no</t>
  </si>
  <si>
    <t>int_risk_ratio_booster</t>
  </si>
  <si>
    <t>int_risk_ratio_yes</t>
  </si>
  <si>
    <t>effect_int_booster</t>
  </si>
  <si>
    <t>effect_int_yes</t>
  </si>
  <si>
    <t>ver_booster</t>
  </si>
  <si>
    <t>ver_yes</t>
  </si>
  <si>
    <t>ver_no</t>
  </si>
  <si>
    <t>ver_risk_ratio_booster</t>
  </si>
  <si>
    <t>ver_risk_ratio_yes</t>
  </si>
  <si>
    <t>effect_ver_booster</t>
  </si>
  <si>
    <t>effect_ver_yes</t>
  </si>
  <si>
    <t>week_8ago</t>
  </si>
  <si>
    <t>current_week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</si>
</sst>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vertAlign val="superscript"/>
      <sz val="8"/>
      <color rgb="FF000000"/>
      <name val="Arial"/>
      <family val="2"/>
    </font>
    <font>
      <b/>
      <sz val="8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b/>
      <sz val="7"/>
      <color rgb="FF000000"/>
      <name val="Arial"/>
      <family val="2"/>
    </font>
    <font>
      <b/>
      <sz val="9"/>
      <color theme="1" tint="0.24994659260842"/>
      <name val="Arial"/>
      <family val="2"/>
    </font>
    <font>
      <sz val="9"/>
      <color theme="1" tint="0.24994659260842"/>
      <name val="Arial"/>
      <family val="2"/>
    </font>
    <font>
      <sz val="8"/>
      <color theme="1" tint="0.24994659260842"/>
      <name val="Arial"/>
      <family val="2"/>
    </font>
    <font>
      <vertAlign val="superscript"/>
      <sz val="8"/>
      <color theme="1" tint="0.24994659260842"/>
      <name val="Arial"/>
      <family val="2"/>
    </font>
    <font>
      <sz val="8"/>
      <color theme="1"/>
      <name val="Calibri"/>
      <family val="2"/>
      <scheme val="minor"/>
    </font>
    <font>
      <vertAlign val="superscript"/>
      <sz val="8"/>
      <color rgb="FF000000"/>
      <name val="Arial"/>
      <family val="2"/>
    </font>
    <font>
      <vertAlign val="superscript"/>
      <sz val="8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vertAlign val="superscript"/>
      <sz val="9"/>
      <color rgb="FF000000"/>
      <name val="Arial"/>
      <family val="2"/>
    </font>
    <font>
      <sz val="9"/>
      <color rgb="FF000000"/>
      <name val="Arial"/>
      <family val="2"/>
    </font>
    <font>
      <vertAlign val="superscript"/>
      <sz val="8"/>
      <color theme="1"/>
      <name val="Arial"/>
      <family val="2"/>
    </font>
    <font>
      <b/>
      <sz val="11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b/>
      <sz val="8"/>
      <color theme="1" tint="0.24994659260842"/>
      <name val="Arial"/>
      <family val="2"/>
    </font>
    <font>
      <vertAlign val="superscript"/>
      <sz val="9"/>
      <color rgb="FF000000"/>
      <name val="Arial"/>
      <family val="2"/>
    </font>
    <font>
      <vertAlign val="superscript"/>
      <sz val="9"/>
      <color rgb="FFFF0000"/>
      <name val="Arial"/>
      <family val="2"/>
    </font>
    <font>
      <sz val="10"/>
      <color theme="1"/>
      <name val="Calibri Light"/>
      <family val="2"/>
      <scheme val="major"/>
    </font>
    <font>
      <vertAlign val="superscript"/>
      <sz val="9"/>
      <color theme="1"/>
      <name val="Calibri"/>
      <family val="2"/>
      <scheme val="minor"/>
    </font>
    <font>
      <vertAlign val="superscript"/>
      <sz val="9"/>
      <name val="Calibri"/>
      <family val="2"/>
    </font>
    <font>
      <b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  <scheme val="minor"/>
    </font>
    <font>
      <b/>
      <vertAlign val="superscript"/>
      <sz val="8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b/>
      <vertAlign val="superscript"/>
      <sz val="10"/>
      <color theme="1"/>
      <name val="Calibri"/>
      <family val="2"/>
      <scheme val="minor"/>
    </font>
    <font>
      <sz val="10"/>
      <color theme="5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theme="0" tint="-0.24994659260842"/>
        <bgColor indexed="64"/>
      </patternFill>
    </fill>
    <fill>
      <patternFill patternType="solid">
        <fgColor theme="0" tint="-0.14999847407453"/>
        <bgColor indexed="64"/>
      </patternFill>
    </fill>
    <fill>
      <patternFill patternType="solid">
        <fgColor theme="0" tint="-0.24994659260842"/>
        <bgColor indexed="64"/>
      </patternFill>
    </fill>
    <fill>
      <patternFill patternType="solid">
        <fgColor theme="5" tint="0.799951170384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0" tint="-0.048890652180548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5" tint="0.59996337778863"/>
        <bgColor indexed="64"/>
      </patternFill>
    </fill>
    <fill>
      <patternFill patternType="solid">
        <fgColor theme="4" tint="0.79995117038484"/>
        <bgColor indexed="64"/>
      </patternFill>
    </fill>
    <fill>
      <patternFill patternType="solid">
        <fgColor theme="4" tint="0.59996337778863"/>
        <bgColor indexed="64"/>
      </patternFill>
    </fill>
    <fill>
      <patternFill patternType="solid">
        <fgColor theme="7" tint="0.79995117038484"/>
        <bgColor indexed="64"/>
      </patternFill>
    </fill>
    <fill>
      <patternFill patternType="solid">
        <fgColor theme="5" tint="0.59996337778863"/>
        <bgColor indexed="64"/>
      </patternFill>
    </fill>
    <fill>
      <patternFill patternType="solid">
        <fgColor theme="4" tint="0.59996337778863"/>
        <bgColor indexed="64"/>
      </patternFill>
    </fill>
    <fill>
      <patternFill patternType="solid">
        <fgColor theme="0" tint="-0.048890652180548"/>
        <bgColor indexed="64"/>
      </patternFill>
    </fill>
    <fill>
      <patternFill patternType="solid">
        <fgColor theme="6" tint="0.59996337778863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medium">
        <color auto="true"/>
      </right>
      <top style="medium">
        <color indexed="64"/>
      </top>
      <bottom/>
      <diagonal/>
    </border>
    <border>
      <left style="medium">
        <color indexed="64"/>
      </left>
      <right style="medium">
        <color auto="true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 style="medium">
        <color auto="true"/>
      </right>
      <top style="thin">
        <color auto="true"/>
      </top>
      <bottom/>
      <diagonal/>
    </border>
    <border>
      <left style="medium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true"/>
      </top>
      <bottom style="thin">
        <color auto="true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true"/>
      </left>
      <right style="thin">
        <color auto="true"/>
      </right>
      <top/>
      <bottom/>
      <diagonal/>
    </border>
    <border>
      <left style="thin">
        <color auto="true"/>
      </left>
      <right style="medium">
        <color auto="true"/>
      </right>
      <top/>
      <bottom/>
      <diagonal/>
    </border>
    <border>
      <left/>
      <right style="thin">
        <color auto="true"/>
      </right>
      <top/>
      <bottom/>
      <diagonal/>
    </border>
    <border>
      <left style="medium">
        <color auto="true"/>
      </left>
      <right style="thin">
        <color auto="true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true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true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true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true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auto="true"/>
      </right>
      <top style="medium">
        <color indexed="64"/>
      </top>
      <bottom/>
      <diagonal/>
    </border>
    <border>
      <left/>
      <right style="thin">
        <color auto="true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true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true"/>
      </left>
      <right style="thin">
        <color auto="true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Dot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DotDot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Dot">
        <color indexed="64"/>
      </right>
      <top style="thin">
        <color indexed="64"/>
      </top>
      <bottom/>
      <diagonal/>
    </border>
    <border>
      <left/>
      <right style="dashDot">
        <color indexed="64"/>
      </right>
      <top style="thin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 style="dashDot">
        <color auto="true"/>
      </left>
      <right/>
      <top/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auto="true"/>
      </left>
      <right style="thin">
        <color auto="true"/>
      </right>
      <top/>
      <bottom style="thin">
        <color indexed="64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dashDot">
        <color auto="true"/>
      </left>
      <right style="dashDot">
        <color auto="true"/>
      </right>
      <top style="thin">
        <color auto="true"/>
      </top>
      <bottom/>
      <diagonal/>
    </border>
    <border>
      <left style="dashDot">
        <color auto="true"/>
      </left>
      <right style="medium">
        <color indexed="64"/>
      </right>
      <top style="thin">
        <color auto="true"/>
      </top>
      <bottom/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ashDotDot">
        <color auto="true"/>
      </left>
      <right style="thin">
        <color auto="true"/>
      </right>
      <top style="thin">
        <color auto="true"/>
      </top>
      <bottom/>
      <diagonal/>
    </border>
    <border>
      <left/>
      <right style="dashDotDot">
        <color auto="true"/>
      </right>
      <top style="thin">
        <color auto="true"/>
      </top>
      <bottom style="thin">
        <color auto="true"/>
      </bottom>
      <diagonal/>
    </border>
  </borders>
  <cellStyleXfs count="3">
    <xf numFmtId="0" fontId="0" fillId="0" borderId="0"/>
    <xf numFmtId="0" fontId="1" fillId="0" borderId="0"/>
    <xf numFmtId="9" fontId="1" fillId="0" borderId="0" applyFont="false" applyFill="false" applyBorder="false" applyAlignment="false" applyProtection="false"/>
  </cellStyleXfs>
  <cellXfs count="357">
    <xf numFmtId="0" fontId="0" fillId="0" borderId="0" xfId="0"/>
    <xf numFmtId="0" fontId="2" fillId="0" borderId="0" xfId="0" applyFont="true"/>
    <xf numFmtId="0" fontId="3" fillId="3" borderId="26" xfId="1" applyFont="true" applyFill="true" applyBorder="true" applyAlignment="true">
      <alignment horizontal="center" vertical="center" wrapText="true"/>
    </xf>
    <xf numFmtId="0" fontId="3" fillId="3" borderId="26" xfId="1" quotePrefix="true" applyFont="true" applyFill="true" applyBorder="true" applyAlignment="true">
      <alignment horizontal="center" vertical="center" wrapText="true"/>
    </xf>
    <xf numFmtId="0" fontId="5" fillId="3" borderId="26" xfId="1" applyFont="true" applyFill="true" applyBorder="true" applyAlignment="true">
      <alignment horizontal="center" vertical="center" wrapText="true"/>
    </xf>
    <xf numFmtId="0" fontId="5" fillId="3" borderId="7" xfId="1" applyFont="true" applyFill="true" applyBorder="true" applyAlignment="true">
      <alignment horizontal="center" vertical="center" wrapText="true"/>
    </xf>
    <xf numFmtId="0" fontId="0" fillId="0" borderId="0" xfId="0" applyAlignment="true">
      <alignment horizontal="left"/>
    </xf>
    <xf numFmtId="0" fontId="7" fillId="0" borderId="15" xfId="0" applyFont="true" applyFill="true" applyBorder="true" applyAlignment="true">
      <alignment horizontal="center" vertical="center"/>
    </xf>
    <xf numFmtId="0" fontId="0" fillId="0" borderId="0" xfId="0" applyFill="true"/>
    <xf numFmtId="0" fontId="7" fillId="3" borderId="15" xfId="0" applyFont="true" applyFill="true" applyBorder="true" applyAlignment="true">
      <alignment horizontal="center" vertical="center"/>
    </xf>
    <xf numFmtId="0" fontId="2" fillId="0" borderId="0" xfId="0" applyFont="true" applyFill="true"/>
    <xf numFmtId="0" fontId="0" fillId="0" borderId="0" xfId="0" applyAlignment="true">
      <alignment horizontal="left" indent="1"/>
    </xf>
    <xf numFmtId="0" fontId="9" fillId="3" borderId="39" xfId="1" applyFont="true" applyFill="true" applyBorder="true" applyAlignment="true">
      <alignment horizontal="left" vertical="center" wrapText="true" indent="1"/>
    </xf>
    <xf numFmtId="0" fontId="10" fillId="0" borderId="2" xfId="1" applyFont="true" applyFill="true" applyBorder="true" applyAlignment="true">
      <alignment horizontal="left" vertical="center" wrapText="true" indent="1"/>
    </xf>
    <xf numFmtId="0" fontId="9" fillId="3" borderId="2" xfId="1" applyFont="true" applyFill="true" applyBorder="true" applyAlignment="true">
      <alignment horizontal="left" vertical="center" wrapText="true" indent="1"/>
    </xf>
    <xf numFmtId="0" fontId="0" fillId="0" borderId="0" xfId="0" applyAlignment="true">
      <alignment horizontal="right" indent="1"/>
    </xf>
    <xf numFmtId="0" fontId="9" fillId="3" borderId="29" xfId="1" applyFont="true" applyFill="true" applyBorder="true" applyAlignment="true">
      <alignment horizontal="right" vertical="center" wrapText="true" indent="1"/>
    </xf>
    <xf numFmtId="0" fontId="10" fillId="0" borderId="2" xfId="1" applyFont="true" applyFill="true" applyBorder="true" applyAlignment="true">
      <alignment horizontal="right" vertical="center" wrapText="true" indent="1"/>
    </xf>
    <xf numFmtId="0" fontId="9" fillId="3" borderId="2" xfId="1" applyFont="true" applyFill="true" applyBorder="true" applyAlignment="true">
      <alignment horizontal="right" vertical="center" wrapText="true" indent="1"/>
    </xf>
    <xf numFmtId="0" fontId="10" fillId="8" borderId="2" xfId="1" applyFont="true" applyFill="true" applyBorder="true" applyAlignment="true">
      <alignment horizontal="left" vertical="center" wrapText="true" indent="1"/>
    </xf>
    <xf numFmtId="0" fontId="7" fillId="8" borderId="15" xfId="0" applyFont="true" applyFill="true" applyBorder="true" applyAlignment="true">
      <alignment horizontal="center" vertical="center"/>
    </xf>
    <xf numFmtId="0" fontId="10" fillId="8" borderId="2" xfId="1" applyFont="true" applyFill="true" applyBorder="true" applyAlignment="true">
      <alignment horizontal="right" vertical="center" wrapText="true" indent="1"/>
    </xf>
    <xf numFmtId="0" fontId="10" fillId="8" borderId="40" xfId="1" applyFont="true" applyFill="true" applyBorder="true" applyAlignment="true">
      <alignment horizontal="left" vertical="center" wrapText="true" indent="1"/>
    </xf>
    <xf numFmtId="0" fontId="7" fillId="8" borderId="41" xfId="0" applyFont="true" applyFill="true" applyBorder="true" applyAlignment="true">
      <alignment horizontal="center" vertical="center"/>
    </xf>
    <xf numFmtId="0" fontId="10" fillId="8" borderId="40" xfId="1" applyFont="true" applyFill="true" applyBorder="true" applyAlignment="true">
      <alignment horizontal="right" vertical="center" wrapText="true" indent="1"/>
    </xf>
    <xf numFmtId="0" fontId="9" fillId="9" borderId="1" xfId="1" applyFont="true" applyFill="true" applyBorder="true" applyAlignment="true">
      <alignment horizontal="left" vertical="center" wrapText="true" indent="1"/>
    </xf>
    <xf numFmtId="0" fontId="3" fillId="9" borderId="38" xfId="0" applyFont="true" applyFill="true" applyBorder="true" applyAlignment="true">
      <alignment horizontal="center" vertical="center"/>
    </xf>
    <xf numFmtId="0" fontId="9" fillId="9" borderId="1" xfId="1" applyFont="true" applyFill="true" applyBorder="true" applyAlignment="true">
      <alignment horizontal="right" vertical="center" wrapText="true" indent="1"/>
    </xf>
    <xf numFmtId="0" fontId="3" fillId="9" borderId="30" xfId="0" applyFont="true" applyFill="true" applyBorder="true" applyAlignment="true">
      <alignment horizontal="center" vertical="center"/>
    </xf>
    <xf numFmtId="0" fontId="7" fillId="8" borderId="16" xfId="0" applyFont="true" applyFill="true" applyBorder="true" applyAlignment="true">
      <alignment horizontal="center" vertical="center"/>
    </xf>
    <xf numFmtId="0" fontId="7" fillId="0" borderId="16" xfId="0" applyFont="true" applyFill="true" applyBorder="true" applyAlignment="true">
      <alignment horizontal="center" vertical="center"/>
    </xf>
    <xf numFmtId="0" fontId="7" fillId="3" borderId="16" xfId="0" applyFont="true" applyFill="true" applyBorder="true" applyAlignment="true">
      <alignment horizontal="center" vertical="center"/>
    </xf>
    <xf numFmtId="0" fontId="7" fillId="8" borderId="31" xfId="0" applyFont="true" applyFill="true" applyBorder="true" applyAlignment="true">
      <alignment horizontal="center" vertical="center"/>
    </xf>
    <xf numFmtId="1" fontId="7" fillId="0" borderId="16" xfId="0" applyNumberFormat="true" applyFont="true" applyFill="true" applyBorder="true" applyAlignment="true">
      <alignment horizontal="center" vertical="center"/>
    </xf>
    <xf numFmtId="164" fontId="7" fillId="0" borderId="13" xfId="0" applyNumberFormat="true" applyFont="true" applyFill="true" applyBorder="true" applyAlignment="true">
      <alignment horizontal="center" vertical="center"/>
    </xf>
    <xf numFmtId="164" fontId="7" fillId="0" borderId="27" xfId="0" applyNumberFormat="true" applyFont="true" applyFill="true" applyBorder="true" applyAlignment="true">
      <alignment horizontal="center" vertical="center"/>
    </xf>
    <xf numFmtId="1" fontId="7" fillId="3" borderId="16" xfId="0" applyNumberFormat="true" applyFont="true" applyFill="true" applyBorder="true" applyAlignment="true">
      <alignment horizontal="center" vertical="center"/>
    </xf>
    <xf numFmtId="164" fontId="7" fillId="3" borderId="13" xfId="0" applyNumberFormat="true" applyFont="true" applyFill="true" applyBorder="true" applyAlignment="true">
      <alignment horizontal="center" vertical="center"/>
    </xf>
    <xf numFmtId="164" fontId="7" fillId="3" borderId="27" xfId="0" applyNumberFormat="true" applyFont="true" applyFill="true" applyBorder="true" applyAlignment="true">
      <alignment horizontal="center" vertical="center"/>
    </xf>
    <xf numFmtId="1" fontId="7" fillId="8" borderId="16" xfId="0" applyNumberFormat="true" applyFont="true" applyFill="true" applyBorder="true" applyAlignment="true">
      <alignment horizontal="center" vertical="center"/>
    </xf>
    <xf numFmtId="164" fontId="7" fillId="8" borderId="13" xfId="0" applyNumberFormat="true" applyFont="true" applyFill="true" applyBorder="true" applyAlignment="true">
      <alignment horizontal="center" vertical="center"/>
    </xf>
    <xf numFmtId="164" fontId="7" fillId="8" borderId="27" xfId="0" applyNumberFormat="true" applyFont="true" applyFill="true" applyBorder="true" applyAlignment="true">
      <alignment horizontal="center" vertical="center"/>
    </xf>
    <xf numFmtId="1" fontId="7" fillId="8" borderId="31" xfId="0" applyNumberFormat="true" applyFont="true" applyFill="true" applyBorder="true" applyAlignment="true">
      <alignment horizontal="center" vertical="center"/>
    </xf>
    <xf numFmtId="164" fontId="7" fillId="8" borderId="46" xfId="0" applyNumberFormat="true" applyFont="true" applyFill="true" applyBorder="true" applyAlignment="true">
      <alignment horizontal="center" vertical="center"/>
    </xf>
    <xf numFmtId="164" fontId="7" fillId="8" borderId="43" xfId="0" applyNumberFormat="true" applyFont="true" applyFill="true" applyBorder="true" applyAlignment="true">
      <alignment horizontal="center" vertical="center"/>
    </xf>
    <xf numFmtId="0" fontId="0" fillId="0" borderId="0" xfId="0" applyAlignment="true">
      <alignment vertical="center"/>
    </xf>
    <xf numFmtId="0" fontId="17" fillId="3" borderId="49" xfId="0" applyFont="true" applyFill="true" applyBorder="true" applyAlignment="true">
      <alignment horizontal="center" vertical="center" wrapText="true"/>
    </xf>
    <xf numFmtId="0" fontId="19" fillId="6" borderId="2" xfId="0" applyFont="true" applyFill="true" applyBorder="true" applyAlignment="true">
      <alignment horizontal="left" indent="1"/>
    </xf>
    <xf numFmtId="0" fontId="20" fillId="6" borderId="17" xfId="0" applyFont="true" applyFill="true" applyBorder="true" applyAlignment="true">
      <alignment horizontal="left" indent="1"/>
    </xf>
    <xf numFmtId="0" fontId="19" fillId="8" borderId="2" xfId="0" applyFont="true" applyFill="true" applyBorder="true" applyAlignment="true">
      <alignment horizontal="left" indent="1"/>
    </xf>
    <xf numFmtId="0" fontId="0" fillId="0" borderId="0" xfId="0" applyAlignment="true">
      <alignment wrapText="true"/>
    </xf>
    <xf numFmtId="164" fontId="3" fillId="4" borderId="4" xfId="1" applyNumberFormat="true" applyFont="true" applyFill="true" applyBorder="true" applyAlignment="true">
      <alignment horizontal="center" vertical="center" wrapText="true"/>
    </xf>
    <xf numFmtId="164" fontId="3" fillId="4" borderId="4" xfId="1" quotePrefix="true" applyNumberFormat="true" applyFont="true" applyFill="true" applyBorder="true" applyAlignment="true">
      <alignment horizontal="center" vertical="center" wrapText="true"/>
    </xf>
    <xf numFmtId="1" fontId="3" fillId="4" borderId="4" xfId="1" quotePrefix="true" applyNumberFormat="true" applyFont="true" applyFill="true" applyBorder="true" applyAlignment="true">
      <alignment horizontal="center" vertical="center" wrapText="true"/>
    </xf>
    <xf numFmtId="1" fontId="5" fillId="4" borderId="4" xfId="1" applyNumberFormat="true" applyFont="true" applyFill="true" applyBorder="true" applyAlignment="true">
      <alignment horizontal="center" vertical="center" wrapText="true"/>
    </xf>
    <xf numFmtId="1" fontId="5" fillId="4" borderId="25" xfId="1" applyNumberFormat="true" applyFont="true" applyFill="true" applyBorder="true" applyAlignment="true">
      <alignment horizontal="center" vertical="center" wrapText="true"/>
    </xf>
    <xf numFmtId="1" fontId="5" fillId="4" borderId="5" xfId="1" applyNumberFormat="true" applyFont="true" applyFill="true" applyBorder="true" applyAlignment="true">
      <alignment horizontal="center" vertical="center" wrapText="true"/>
    </xf>
    <xf numFmtId="1" fontId="7" fillId="3" borderId="13" xfId="0" applyNumberFormat="true" applyFont="true" applyFill="true" applyBorder="true" applyAlignment="true">
      <alignment horizontal="center" vertical="center"/>
    </xf>
    <xf numFmtId="1" fontId="7" fillId="3" borderId="27" xfId="0" applyNumberFormat="true" applyFont="true" applyFill="true" applyBorder="true" applyAlignment="true">
      <alignment horizontal="center" vertical="center"/>
    </xf>
    <xf numFmtId="1" fontId="7" fillId="3" borderId="14" xfId="0" applyNumberFormat="true" applyFont="true" applyFill="true" applyBorder="true" applyAlignment="true">
      <alignment horizontal="center" vertical="center"/>
    </xf>
    <xf numFmtId="1" fontId="7" fillId="8" borderId="13" xfId="0" applyNumberFormat="true" applyFont="true" applyFill="true" applyBorder="true" applyAlignment="true">
      <alignment horizontal="center" vertical="center"/>
    </xf>
    <xf numFmtId="1" fontId="7" fillId="8" borderId="27" xfId="0" applyNumberFormat="true" applyFont="true" applyFill="true" applyBorder="true" applyAlignment="true">
      <alignment horizontal="center" vertical="center"/>
    </xf>
    <xf numFmtId="1" fontId="7" fillId="8" borderId="14" xfId="0" applyNumberFormat="true" applyFont="true" applyFill="true" applyBorder="true" applyAlignment="true">
      <alignment horizontal="center" vertical="center"/>
    </xf>
    <xf numFmtId="1" fontId="7" fillId="0" borderId="13" xfId="0" applyNumberFormat="true" applyFont="true" applyFill="true" applyBorder="true" applyAlignment="true">
      <alignment horizontal="center" vertical="center"/>
    </xf>
    <xf numFmtId="1" fontId="7" fillId="0" borderId="27" xfId="0" applyNumberFormat="true" applyFont="true" applyFill="true" applyBorder="true" applyAlignment="true">
      <alignment horizontal="center" vertical="center"/>
    </xf>
    <xf numFmtId="1" fontId="7" fillId="0" borderId="14" xfId="0" applyNumberFormat="true" applyFont="true" applyFill="true" applyBorder="true" applyAlignment="true">
      <alignment horizontal="center" vertical="center"/>
    </xf>
    <xf numFmtId="1" fontId="7" fillId="8" borderId="46" xfId="0" applyNumberFormat="true" applyFont="true" applyFill="true" applyBorder="true" applyAlignment="true">
      <alignment horizontal="center" vertical="center"/>
    </xf>
    <xf numFmtId="1" fontId="7" fillId="8" borderId="43" xfId="0" applyNumberFormat="true" applyFont="true" applyFill="true" applyBorder="true" applyAlignment="true">
      <alignment horizontal="center" vertical="center"/>
    </xf>
    <xf numFmtId="1" fontId="7" fillId="8" borderId="42" xfId="0" applyNumberFormat="true" applyFont="true" applyFill="true" applyBorder="true" applyAlignment="true">
      <alignment horizontal="center" vertical="center"/>
    </xf>
    <xf numFmtId="1" fontId="5" fillId="4" borderId="6" xfId="1" applyNumberFormat="true" applyFont="true" applyFill="true" applyBorder="true" applyAlignment="true">
      <alignment horizontal="center" vertical="center" wrapText="true"/>
    </xf>
    <xf numFmtId="1" fontId="0" fillId="0" borderId="0" xfId="0" applyNumberFormat="true"/>
    <xf numFmtId="1" fontId="3" fillId="9" borderId="38" xfId="0" applyNumberFormat="true" applyFont="true" applyFill="true" applyBorder="true" applyAlignment="true">
      <alignment horizontal="center" vertical="center"/>
    </xf>
    <xf numFmtId="165" fontId="0" fillId="0" borderId="0" xfId="0" applyNumberFormat="true"/>
    <xf numFmtId="165" fontId="3" fillId="9" borderId="38" xfId="0" applyNumberFormat="true" applyFont="true" applyFill="true" applyBorder="true" applyAlignment="true">
      <alignment horizontal="center" vertical="center"/>
    </xf>
    <xf numFmtId="165" fontId="7" fillId="8" borderId="15" xfId="0" applyNumberFormat="true" applyFont="true" applyFill="true" applyBorder="true" applyAlignment="true">
      <alignment horizontal="center" vertical="center"/>
    </xf>
    <xf numFmtId="165" fontId="7" fillId="0" borderId="15" xfId="0" applyNumberFormat="true" applyFont="true" applyFill="true" applyBorder="true" applyAlignment="true">
      <alignment horizontal="center" vertical="center"/>
    </xf>
    <xf numFmtId="165" fontId="7" fillId="3" borderId="15" xfId="0" applyNumberFormat="true" applyFont="true" applyFill="true" applyBorder="true" applyAlignment="true">
      <alignment horizontal="center" vertical="center"/>
    </xf>
    <xf numFmtId="165" fontId="7" fillId="8" borderId="41" xfId="0" applyNumberFormat="true" applyFont="true" applyFill="true" applyBorder="true" applyAlignment="true">
      <alignment horizontal="center" vertical="center"/>
    </xf>
    <xf numFmtId="0" fontId="7" fillId="3" borderId="16" xfId="1" applyFont="true" applyFill="true" applyBorder="true" applyAlignment="true">
      <alignment horizontal="center" vertical="center" wrapText="true"/>
    </xf>
    <xf numFmtId="0" fontId="7" fillId="3" borderId="15" xfId="1" applyFont="true" applyFill="true" applyBorder="true" applyAlignment="true">
      <alignment horizontal="center" vertical="center" wrapText="true"/>
    </xf>
    <xf numFmtId="165" fontId="7" fillId="3" borderId="15" xfId="1" applyNumberFormat="true" applyFont="true" applyFill="true" applyBorder="true" applyAlignment="true">
      <alignment horizontal="center" vertical="center" wrapText="true"/>
    </xf>
    <xf numFmtId="0" fontId="3" fillId="10" borderId="55" xfId="1" applyFont="true" applyFill="true" applyBorder="true" applyAlignment="true">
      <alignment horizontal="center" vertical="center" wrapText="true"/>
    </xf>
    <xf numFmtId="0" fontId="13" fillId="0" borderId="0" xfId="0" applyFont="true" applyAlignment="true">
      <alignment horizontal="left" indent="1"/>
    </xf>
    <xf numFmtId="0" fontId="0" fillId="0" borderId="59" xfId="0" applyBorder="true"/>
    <xf numFmtId="0" fontId="0" fillId="0" borderId="0" xfId="0" applyBorder="true"/>
    <xf numFmtId="0" fontId="0" fillId="0" borderId="64" xfId="0" applyBorder="true"/>
    <xf numFmtId="0" fontId="0" fillId="0" borderId="65" xfId="0" applyBorder="true"/>
    <xf numFmtId="0" fontId="0" fillId="0" borderId="66" xfId="0" applyBorder="true"/>
    <xf numFmtId="0" fontId="0" fillId="0" borderId="60" xfId="0" applyBorder="true"/>
    <xf numFmtId="0" fontId="13" fillId="0" borderId="60" xfId="0" applyFont="true" applyBorder="true" applyAlignment="true">
      <alignment horizontal="left" indent="1"/>
    </xf>
    <xf numFmtId="0" fontId="28" fillId="9" borderId="1" xfId="1" applyFont="true" applyFill="true" applyBorder="true" applyAlignment="true">
      <alignment horizontal="left" vertical="center" wrapText="true" indent="1"/>
    </xf>
    <xf numFmtId="0" fontId="28" fillId="3" borderId="39" xfId="1" applyFont="true" applyFill="true" applyBorder="true" applyAlignment="true">
      <alignment horizontal="left" vertical="center" wrapText="true" indent="1"/>
    </xf>
    <xf numFmtId="0" fontId="11" fillId="8" borderId="2" xfId="1" applyFont="true" applyFill="true" applyBorder="true" applyAlignment="true">
      <alignment horizontal="left" vertical="center" wrapText="true" indent="1"/>
    </xf>
    <xf numFmtId="0" fontId="11" fillId="0" borderId="2" xfId="1" applyFont="true" applyFill="true" applyBorder="true" applyAlignment="true">
      <alignment horizontal="left" vertical="center" wrapText="true" indent="1"/>
    </xf>
    <xf numFmtId="0" fontId="28" fillId="3" borderId="2" xfId="1" applyFont="true" applyFill="true" applyBorder="true" applyAlignment="true">
      <alignment horizontal="left" vertical="center" wrapText="true" indent="1"/>
    </xf>
    <xf numFmtId="0" fontId="11" fillId="8" borderId="40" xfId="1" applyFont="true" applyFill="true" applyBorder="true" applyAlignment="true">
      <alignment horizontal="left" vertical="center" wrapText="true" indent="1"/>
    </xf>
    <xf numFmtId="0" fontId="28" fillId="9" borderId="1" xfId="1" applyFont="true" applyFill="true" applyBorder="true" applyAlignment="true">
      <alignment horizontal="right" vertical="center" wrapText="true" indent="1"/>
    </xf>
    <xf numFmtId="0" fontId="28" fillId="3" borderId="29" xfId="1" applyFont="true" applyFill="true" applyBorder="true" applyAlignment="true">
      <alignment horizontal="right" vertical="center" wrapText="true" indent="1"/>
    </xf>
    <xf numFmtId="0" fontId="11" fillId="8" borderId="2" xfId="1" applyFont="true" applyFill="true" applyBorder="true" applyAlignment="true">
      <alignment horizontal="right" vertical="center" wrapText="true" indent="1"/>
    </xf>
    <xf numFmtId="0" fontId="11" fillId="0" borderId="2" xfId="1" applyFont="true" applyFill="true" applyBorder="true" applyAlignment="true">
      <alignment horizontal="right" vertical="center" wrapText="true" indent="1"/>
    </xf>
    <xf numFmtId="0" fontId="28" fillId="3" borderId="2" xfId="1" applyFont="true" applyFill="true" applyBorder="true" applyAlignment="true">
      <alignment horizontal="right" vertical="center" wrapText="true" indent="1"/>
    </xf>
    <xf numFmtId="0" fontId="11" fillId="8" borderId="40" xfId="1" applyFont="true" applyFill="true" applyBorder="true" applyAlignment="true">
      <alignment horizontal="right" vertical="center" wrapText="true" indent="1"/>
    </xf>
    <xf numFmtId="1" fontId="3" fillId="4" borderId="6" xfId="1" applyNumberFormat="true" applyFont="true" applyFill="true" applyBorder="true" applyAlignment="true">
      <alignment horizontal="center" vertical="center" wrapText="true"/>
    </xf>
    <xf numFmtId="1" fontId="3" fillId="4" borderId="4" xfId="1" applyNumberFormat="true" applyFont="true" applyFill="true" applyBorder="true" applyAlignment="true">
      <alignment horizontal="center" vertical="center" wrapText="true"/>
    </xf>
    <xf numFmtId="0" fontId="3" fillId="4" borderId="4" xfId="1" applyFont="true" applyFill="true" applyBorder="true" applyAlignment="true">
      <alignment horizontal="center" vertical="center" wrapText="true"/>
    </xf>
    <xf numFmtId="1" fontId="19" fillId="6" borderId="16" xfId="0" applyNumberFormat="true" applyFont="true" applyFill="true" applyBorder="true" applyAlignment="true">
      <alignment horizontal="center" vertical="center"/>
    </xf>
    <xf numFmtId="1" fontId="19" fillId="6" borderId="13" xfId="0" applyNumberFormat="true" applyFont="true" applyFill="true" applyBorder="true" applyAlignment="true">
      <alignment horizontal="center"/>
    </xf>
    <xf numFmtId="1" fontId="19" fillId="6" borderId="16" xfId="0" applyNumberFormat="true" applyFont="true" applyFill="true" applyBorder="true" applyAlignment="true">
      <alignment horizontal="center"/>
    </xf>
    <xf numFmtId="1" fontId="19" fillId="6" borderId="4" xfId="0" applyNumberFormat="true" applyFont="true" applyFill="true" applyBorder="true" applyAlignment="true">
      <alignment horizontal="center"/>
    </xf>
    <xf numFmtId="1" fontId="19" fillId="8" borderId="16" xfId="0" applyNumberFormat="true" applyFont="true" applyFill="true" applyBorder="true" applyAlignment="true">
      <alignment horizontal="center"/>
    </xf>
    <xf numFmtId="1" fontId="19" fillId="8" borderId="13" xfId="0" applyNumberFormat="true" applyFont="true" applyFill="true" applyBorder="true" applyAlignment="true">
      <alignment horizontal="center"/>
    </xf>
    <xf numFmtId="1" fontId="20" fillId="6" borderId="44" xfId="0" applyNumberFormat="true" applyFont="true" applyFill="true" applyBorder="true" applyAlignment="true">
      <alignment horizontal="center"/>
    </xf>
    <xf numFmtId="1" fontId="20" fillId="6" borderId="18" xfId="0" applyNumberFormat="true" applyFont="true" applyFill="true" applyBorder="true" applyAlignment="true">
      <alignment horizontal="center"/>
    </xf>
    <xf numFmtId="9" fontId="19" fillId="6" borderId="13" xfId="2" applyFont="true" applyFill="true" applyBorder="true" applyAlignment="true">
      <alignment horizontal="center"/>
    </xf>
    <xf numFmtId="9" fontId="19" fillId="6" borderId="14" xfId="2" applyFont="true" applyFill="true" applyBorder="true" applyAlignment="true">
      <alignment horizontal="center"/>
    </xf>
    <xf numFmtId="9" fontId="19" fillId="8" borderId="13" xfId="2" applyFont="true" applyFill="true" applyBorder="true" applyAlignment="true">
      <alignment horizontal="center"/>
    </xf>
    <xf numFmtId="9" fontId="19" fillId="8" borderId="14" xfId="2" applyFont="true" applyFill="true" applyBorder="true" applyAlignment="true">
      <alignment horizontal="center"/>
    </xf>
    <xf numFmtId="9" fontId="20" fillId="6" borderId="18" xfId="2" applyFont="true" applyFill="true" applyBorder="true" applyAlignment="true">
      <alignment horizontal="center"/>
    </xf>
    <xf numFmtId="9" fontId="20" fillId="6" borderId="19" xfId="2" applyFont="true" applyFill="true" applyBorder="true" applyAlignment="true">
      <alignment horizontal="center"/>
    </xf>
    <xf numFmtId="9" fontId="19" fillId="6" borderId="4" xfId="2" applyFont="true" applyFill="true" applyBorder="true" applyAlignment="true">
      <alignment horizontal="center"/>
    </xf>
    <xf numFmtId="164" fontId="7" fillId="3" borderId="15" xfId="0" applyNumberFormat="true" applyFont="true" applyFill="true" applyBorder="true" applyAlignment="true">
      <alignment horizontal="center" vertical="center"/>
    </xf>
    <xf numFmtId="164" fontId="7" fillId="8" borderId="15" xfId="0" applyNumberFormat="true" applyFont="true" applyFill="true" applyBorder="true" applyAlignment="true">
      <alignment horizontal="center" vertical="center"/>
    </xf>
    <xf numFmtId="164" fontId="7" fillId="0" borderId="15" xfId="0" applyNumberFormat="true" applyFont="true" applyFill="true" applyBorder="true" applyAlignment="true">
      <alignment horizontal="center" vertical="center"/>
    </xf>
    <xf numFmtId="164" fontId="7" fillId="8" borderId="41" xfId="0" applyNumberFormat="true" applyFont="true" applyFill="true" applyBorder="true" applyAlignment="true">
      <alignment horizontal="center" vertical="center"/>
    </xf>
    <xf numFmtId="9" fontId="3" fillId="9" borderId="38" xfId="2" applyFont="true" applyFill="true" applyBorder="true" applyAlignment="true">
      <alignment horizontal="center" vertical="center"/>
    </xf>
    <xf numFmtId="9" fontId="3" fillId="9" borderId="37" xfId="2" applyFont="true" applyFill="true" applyBorder="true" applyAlignment="true">
      <alignment horizontal="center" vertical="center"/>
    </xf>
    <xf numFmtId="9" fontId="7" fillId="3" borderId="15" xfId="2" applyFont="true" applyFill="true" applyBorder="true" applyAlignment="true">
      <alignment horizontal="center" vertical="center" wrapText="true"/>
    </xf>
    <xf numFmtId="9" fontId="7" fillId="3" borderId="13" xfId="2" applyFont="true" applyFill="true" applyBorder="true" applyAlignment="true">
      <alignment horizontal="center" vertical="center" wrapText="true"/>
    </xf>
    <xf numFmtId="9" fontId="7" fillId="3" borderId="14" xfId="2" applyFont="true" applyFill="true" applyBorder="true" applyAlignment="true">
      <alignment horizontal="center" vertical="center" wrapText="true"/>
    </xf>
    <xf numFmtId="9" fontId="7" fillId="8" borderId="15" xfId="2" applyFont="true" applyFill="true" applyBorder="true" applyAlignment="true">
      <alignment horizontal="center" vertical="center"/>
    </xf>
    <xf numFmtId="9" fontId="7" fillId="8" borderId="14" xfId="2" applyFont="true" applyFill="true" applyBorder="true" applyAlignment="true">
      <alignment horizontal="center" vertical="center"/>
    </xf>
    <xf numFmtId="9" fontId="7" fillId="0" borderId="15" xfId="2" applyFont="true" applyFill="true" applyBorder="true" applyAlignment="true">
      <alignment horizontal="center" vertical="center"/>
    </xf>
    <xf numFmtId="9" fontId="7" fillId="0" borderId="14" xfId="2" applyFont="true" applyFill="true" applyBorder="true" applyAlignment="true">
      <alignment horizontal="center" vertical="center"/>
    </xf>
    <xf numFmtId="9" fontId="7" fillId="3" borderId="15" xfId="2" applyFont="true" applyFill="true" applyBorder="true" applyAlignment="true">
      <alignment horizontal="center" vertical="center"/>
    </xf>
    <xf numFmtId="9" fontId="7" fillId="3" borderId="14" xfId="2" applyFont="true" applyFill="true" applyBorder="true" applyAlignment="true">
      <alignment horizontal="center" vertical="center"/>
    </xf>
    <xf numFmtId="9" fontId="7" fillId="8" borderId="41" xfId="2" applyFont="true" applyFill="true" applyBorder="true" applyAlignment="true">
      <alignment horizontal="center" vertical="center"/>
    </xf>
    <xf numFmtId="9" fontId="7" fillId="8" borderId="42" xfId="2" applyFont="true" applyFill="true" applyBorder="true" applyAlignment="true">
      <alignment horizontal="center" vertical="center"/>
    </xf>
    <xf numFmtId="9" fontId="3" fillId="9" borderId="45" xfId="2" applyFont="true" applyFill="true" applyBorder="true" applyAlignment="true">
      <alignment horizontal="center" vertical="center"/>
    </xf>
    <xf numFmtId="9" fontId="7" fillId="3" borderId="27" xfId="2" applyFont="true" applyFill="true" applyBorder="true" applyAlignment="true">
      <alignment horizontal="center" vertical="center" wrapText="true"/>
    </xf>
    <xf numFmtId="9" fontId="7" fillId="8" borderId="27" xfId="2" applyFont="true" applyFill="true" applyBorder="true" applyAlignment="true">
      <alignment horizontal="center" vertical="center"/>
    </xf>
    <xf numFmtId="9" fontId="7" fillId="0" borderId="27" xfId="2" applyFont="true" applyFill="true" applyBorder="true" applyAlignment="true">
      <alignment horizontal="center" vertical="center"/>
    </xf>
    <xf numFmtId="9" fontId="7" fillId="3" borderId="27" xfId="2" applyFont="true" applyFill="true" applyBorder="true" applyAlignment="true">
      <alignment horizontal="center" vertical="center"/>
    </xf>
    <xf numFmtId="9" fontId="7" fillId="8" borderId="43" xfId="2" applyFont="true" applyFill="true" applyBorder="true" applyAlignment="true">
      <alignment horizontal="center" vertical="center"/>
    </xf>
    <xf numFmtId="9" fontId="3" fillId="9" borderId="38" xfId="0" applyNumberFormat="true" applyFont="true" applyFill="true" applyBorder="true" applyAlignment="true">
      <alignment horizontal="center" vertical="center"/>
    </xf>
    <xf numFmtId="9" fontId="3" fillId="9" borderId="37" xfId="0" applyNumberFormat="true" applyFont="true" applyFill="true" applyBorder="true" applyAlignment="true">
      <alignment horizontal="center" vertical="center"/>
    </xf>
    <xf numFmtId="9" fontId="7" fillId="3" borderId="15" xfId="1" applyNumberFormat="true" applyFont="true" applyFill="true" applyBorder="true" applyAlignment="true">
      <alignment horizontal="center" vertical="center" wrapText="true"/>
    </xf>
    <xf numFmtId="9" fontId="7" fillId="3" borderId="13" xfId="1" applyNumberFormat="true" applyFont="true" applyFill="true" applyBorder="true" applyAlignment="true">
      <alignment horizontal="center" vertical="center" wrapText="true"/>
    </xf>
    <xf numFmtId="9" fontId="7" fillId="3" borderId="14" xfId="1" applyNumberFormat="true" applyFont="true" applyFill="true" applyBorder="true" applyAlignment="true">
      <alignment horizontal="center" vertical="center" wrapText="true"/>
    </xf>
    <xf numFmtId="9" fontId="7" fillId="8" borderId="15" xfId="0" applyNumberFormat="true" applyFont="true" applyFill="true" applyBorder="true" applyAlignment="true">
      <alignment horizontal="center" vertical="center"/>
    </xf>
    <xf numFmtId="9" fontId="7" fillId="8" borderId="14" xfId="0" applyNumberFormat="true" applyFont="true" applyFill="true" applyBorder="true" applyAlignment="true">
      <alignment horizontal="center" vertical="center"/>
    </xf>
    <xf numFmtId="9" fontId="7" fillId="0" borderId="15" xfId="0" applyNumberFormat="true" applyFont="true" applyFill="true" applyBorder="true" applyAlignment="true">
      <alignment horizontal="center" vertical="center"/>
    </xf>
    <xf numFmtId="9" fontId="7" fillId="0" borderId="14" xfId="0" applyNumberFormat="true" applyFont="true" applyFill="true" applyBorder="true" applyAlignment="true">
      <alignment horizontal="center" vertical="center"/>
    </xf>
    <xf numFmtId="9" fontId="7" fillId="3" borderId="15" xfId="0" applyNumberFormat="true" applyFont="true" applyFill="true" applyBorder="true" applyAlignment="true">
      <alignment horizontal="center" vertical="center"/>
    </xf>
    <xf numFmtId="9" fontId="7" fillId="3" borderId="14" xfId="0" applyNumberFormat="true" applyFont="true" applyFill="true" applyBorder="true" applyAlignment="true">
      <alignment horizontal="center" vertical="center"/>
    </xf>
    <xf numFmtId="9" fontId="7" fillId="8" borderId="41" xfId="0" applyNumberFormat="true" applyFont="true" applyFill="true" applyBorder="true" applyAlignment="true">
      <alignment horizontal="center" vertical="center"/>
    </xf>
    <xf numFmtId="9" fontId="7" fillId="8" borderId="42" xfId="0" applyNumberFormat="true" applyFont="true" applyFill="true" applyBorder="true" applyAlignment="true">
      <alignment horizontal="center" vertical="center"/>
    </xf>
    <xf numFmtId="0" fontId="18" fillId="3" borderId="9" xfId="0" applyFont="true" applyFill="true" applyBorder="true" applyAlignment="true">
      <alignment horizontal="center" vertical="center" wrapText="true"/>
    </xf>
    <xf numFmtId="0" fontId="3" fillId="3" borderId="26" xfId="1" quotePrefix="true" applyFont="true" applyFill="true" applyBorder="true" applyAlignment="true">
      <alignment horizontal="center" vertical="center" wrapText="true"/>
    </xf>
    <xf numFmtId="0" fontId="18" fillId="3" borderId="7" xfId="0" applyFont="true" applyFill="true" applyBorder="true" applyAlignment="true">
      <alignment horizontal="center" vertical="center" wrapText="true"/>
    </xf>
    <xf numFmtId="0" fontId="19" fillId="6" borderId="40" xfId="0" applyFont="true" applyFill="true" applyBorder="true" applyAlignment="true">
      <alignment horizontal="left" indent="1"/>
    </xf>
    <xf numFmtId="1" fontId="19" fillId="6" borderId="31" xfId="0" applyNumberFormat="true" applyFont="true" applyFill="true" applyBorder="true" applyAlignment="true">
      <alignment horizontal="center"/>
    </xf>
    <xf numFmtId="1" fontId="19" fillId="6" borderId="13" xfId="2" applyNumberFormat="true" applyFont="true" applyFill="true" applyBorder="true" applyAlignment="true">
      <alignment horizontal="center"/>
    </xf>
    <xf numFmtId="1" fontId="19" fillId="6" borderId="46" xfId="2" applyNumberFormat="true" applyFont="true" applyFill="true" applyBorder="true" applyAlignment="true">
      <alignment horizontal="center"/>
    </xf>
    <xf numFmtId="0" fontId="19" fillId="16" borderId="2" xfId="0" applyFont="true" applyFill="true" applyBorder="true" applyAlignment="true">
      <alignment horizontal="left" indent="1"/>
    </xf>
    <xf numFmtId="1" fontId="19" fillId="16" borderId="13" xfId="2" applyNumberFormat="true" applyFont="true" applyFill="true" applyBorder="true" applyAlignment="true">
      <alignment horizontal="center"/>
    </xf>
    <xf numFmtId="1" fontId="19" fillId="16" borderId="16" xfId="0" applyNumberFormat="true" applyFont="true" applyFill="true" applyBorder="true" applyAlignment="true">
      <alignment horizontal="center"/>
    </xf>
    <xf numFmtId="164" fontId="20" fillId="16" borderId="13" xfId="2" applyNumberFormat="true" applyFont="true" applyFill="true" applyBorder="true" applyAlignment="true">
      <alignment horizontal="center"/>
    </xf>
    <xf numFmtId="164" fontId="20" fillId="6" borderId="46" xfId="2" applyNumberFormat="true" applyFont="true" applyFill="true" applyBorder="true" applyAlignment="true">
      <alignment horizontal="center"/>
    </xf>
    <xf numFmtId="164" fontId="20" fillId="6" borderId="13" xfId="2" applyNumberFormat="true" applyFont="true" applyFill="true" applyBorder="true" applyAlignment="true">
      <alignment horizontal="center"/>
    </xf>
    <xf numFmtId="165" fontId="20" fillId="6" borderId="42" xfId="2" applyNumberFormat="true" applyFont="true" applyFill="true" applyBorder="true" applyAlignment="true">
      <alignment horizontal="center"/>
    </xf>
    <xf numFmtId="165" fontId="20" fillId="6" borderId="5" xfId="2" applyNumberFormat="true" applyFont="true" applyFill="true" applyBorder="true" applyAlignment="true">
      <alignment horizontal="center"/>
    </xf>
    <xf numFmtId="0" fontId="0" fillId="6" borderId="0" xfId="0" applyFill="true" applyBorder="true"/>
    <xf numFmtId="0" fontId="31" fillId="6" borderId="0" xfId="0" applyFont="true" applyFill="true"/>
    <xf numFmtId="0" fontId="31" fillId="6" borderId="0" xfId="0" applyFont="true" applyFill="true" applyBorder="true"/>
    <xf numFmtId="1" fontId="19" fillId="6" borderId="15" xfId="0" applyNumberFormat="true" applyFont="true" applyFill="true" applyBorder="true" applyAlignment="true">
      <alignment horizontal="center"/>
    </xf>
    <xf numFmtId="1" fontId="19" fillId="16" borderId="15" xfId="0" applyNumberFormat="true" applyFont="true" applyFill="true" applyBorder="true" applyAlignment="true">
      <alignment horizontal="center"/>
    </xf>
    <xf numFmtId="1" fontId="19" fillId="6" borderId="41" xfId="0" applyNumberFormat="true" applyFont="true" applyFill="true" applyBorder="true" applyAlignment="true">
      <alignment horizontal="center"/>
    </xf>
    <xf numFmtId="0" fontId="31" fillId="6" borderId="0" xfId="0" applyFont="true" applyFill="true" applyAlignment="true"/>
    <xf numFmtId="0" fontId="0" fillId="6" borderId="0" xfId="0" applyFill="true"/>
    <xf numFmtId="9" fontId="19" fillId="16" borderId="13" xfId="2" applyFont="true" applyFill="true" applyBorder="true" applyAlignment="true">
      <alignment horizontal="center"/>
    </xf>
    <xf numFmtId="9" fontId="19" fillId="6" borderId="46" xfId="2" applyFont="true" applyFill="true" applyBorder="true" applyAlignment="true">
      <alignment horizontal="center"/>
    </xf>
    <xf numFmtId="165" fontId="20" fillId="6" borderId="13" xfId="2" applyNumberFormat="true" applyFont="true" applyFill="true" applyBorder="true" applyAlignment="true">
      <alignment horizontal="center"/>
    </xf>
    <xf numFmtId="165" fontId="20" fillId="16" borderId="13" xfId="2" applyNumberFormat="true" applyFont="true" applyFill="true" applyBorder="true" applyAlignment="true">
      <alignment horizontal="center"/>
    </xf>
    <xf numFmtId="165" fontId="20" fillId="6" borderId="46" xfId="2" applyNumberFormat="true" applyFont="true" applyFill="true" applyBorder="true" applyAlignment="true">
      <alignment horizontal="center"/>
    </xf>
    <xf numFmtId="9" fontId="19" fillId="6" borderId="5" xfId="2" applyFont="true" applyFill="true" applyBorder="true" applyAlignment="true">
      <alignment horizontal="center"/>
    </xf>
    <xf numFmtId="1" fontId="19" fillId="6" borderId="6" xfId="2" applyNumberFormat="true" applyFont="true" applyFill="true" applyBorder="true" applyAlignment="true">
      <alignment horizontal="center"/>
    </xf>
    <xf numFmtId="9" fontId="19" fillId="16" borderId="14" xfId="2" applyFont="true" applyFill="true" applyBorder="true" applyAlignment="true">
      <alignment horizontal="center"/>
    </xf>
    <xf numFmtId="1" fontId="19" fillId="16" borderId="16" xfId="2" applyNumberFormat="true" applyFont="true" applyFill="true" applyBorder="true" applyAlignment="true">
      <alignment horizontal="center"/>
    </xf>
    <xf numFmtId="9" fontId="19" fillId="6" borderId="42" xfId="2" applyFont="true" applyFill="true" applyBorder="true" applyAlignment="true">
      <alignment horizontal="center"/>
    </xf>
    <xf numFmtId="1" fontId="19" fillId="6" borderId="31" xfId="2" applyNumberFormat="true" applyFont="true" applyFill="true" applyBorder="true" applyAlignment="true">
      <alignment horizontal="center"/>
    </xf>
    <xf numFmtId="165" fontId="20" fillId="16" borderId="14" xfId="2" applyNumberFormat="true" applyFont="true" applyFill="true" applyBorder="true" applyAlignment="true">
      <alignment horizontal="center"/>
    </xf>
    <xf numFmtId="49" fontId="18" fillId="3" borderId="70" xfId="0" quotePrefix="true" applyNumberFormat="true" applyFont="true" applyFill="true" applyBorder="true" applyAlignment="true">
      <alignment horizontal="center" wrapText="true"/>
    </xf>
    <xf numFmtId="49" fontId="18" fillId="3" borderId="9" xfId="0" quotePrefix="true" applyNumberFormat="true" applyFont="true" applyFill="true" applyBorder="true" applyAlignment="true">
      <alignment horizontal="center" wrapText="true"/>
    </xf>
    <xf numFmtId="0" fontId="31" fillId="6" borderId="0" xfId="0" applyFont="true" applyFill="true" applyBorder="true" applyAlignment="true"/>
    <xf numFmtId="0" fontId="19" fillId="3" borderId="8" xfId="0" applyFont="true" applyFill="true" applyBorder="true" applyAlignment="true">
      <alignment horizontal="center" vertical="center" wrapText="true"/>
    </xf>
    <xf numFmtId="0" fontId="31" fillId="6" borderId="21" xfId="0" applyFont="true" applyFill="true" applyBorder="true" applyAlignment="true"/>
    <xf numFmtId="0" fontId="19" fillId="3" borderId="8" xfId="0" applyFont="true" applyFill="true" applyBorder="true" applyAlignment="true">
      <alignment horizontal="center" vertical="center" wrapText="true"/>
    </xf>
    <xf numFmtId="9" fontId="19" fillId="8" borderId="15" xfId="0" applyNumberFormat="true" applyFont="true" applyFill="true" applyBorder="true" applyAlignment="true">
      <alignment horizontal="center"/>
    </xf>
    <xf numFmtId="9" fontId="19" fillId="6" borderId="15" xfId="0" applyNumberFormat="true" applyFont="true" applyFill="true" applyBorder="true" applyAlignment="true">
      <alignment horizontal="center"/>
    </xf>
    <xf numFmtId="9" fontId="20" fillId="6" borderId="77" xfId="0" applyNumberFormat="true" applyFont="true" applyFill="true" applyBorder="true" applyAlignment="true">
      <alignment horizontal="center"/>
    </xf>
    <xf numFmtId="9" fontId="19" fillId="6" borderId="15" xfId="2" applyFont="true" applyFill="true" applyBorder="true" applyAlignment="true">
      <alignment horizontal="center"/>
    </xf>
    <xf numFmtId="9" fontId="19" fillId="8" borderId="15" xfId="2" applyFont="true" applyFill="true" applyBorder="true" applyAlignment="true">
      <alignment horizontal="center"/>
    </xf>
    <xf numFmtId="9" fontId="20" fillId="6" borderId="77" xfId="2" applyFont="true" applyFill="true" applyBorder="true" applyAlignment="true">
      <alignment horizontal="center"/>
    </xf>
    <xf numFmtId="0" fontId="18" fillId="3" borderId="79" xfId="0" applyFont="true" applyFill="true" applyBorder="true" applyAlignment="true">
      <alignment horizontal="center" vertical="center" wrapText="true"/>
    </xf>
    <xf numFmtId="0" fontId="18" fillId="3" borderId="7" xfId="0" applyFont="true" applyFill="true" applyBorder="true" applyAlignment="true">
      <alignment horizontal="center" wrapText="true"/>
    </xf>
    <xf numFmtId="0" fontId="0" fillId="6" borderId="73" xfId="0" applyFill="true" applyBorder="true"/>
    <xf numFmtId="0" fontId="31" fillId="6" borderId="21" xfId="0" applyFont="true" applyFill="true" applyBorder="true"/>
    <xf numFmtId="0" fontId="0" fillId="6" borderId="74" xfId="0" applyFill="true" applyBorder="true"/>
    <xf numFmtId="0" fontId="38" fillId="3" borderId="49" xfId="0" applyFont="true" applyFill="true" applyBorder="true" applyAlignment="true">
      <alignment horizontal="center" vertical="center" wrapText="true"/>
    </xf>
    <xf numFmtId="0" fontId="40" fillId="6" borderId="0" xfId="0" applyFont="true" applyFill="true" applyBorder="true" applyAlignment="true"/>
    <xf numFmtId="0" fontId="40" fillId="6" borderId="0" xfId="0" applyFont="true" applyFill="true" applyBorder="true"/>
    <xf numFmtId="0" fontId="40" fillId="6" borderId="0" xfId="0" applyFont="true" applyFill="true" applyAlignment="true"/>
    <xf numFmtId="0" fontId="0" fillId="0" borderId="64" xfId="0" applyBorder="true" applyAlignment="true">
      <alignment horizontal="center"/>
    </xf>
    <xf numFmtId="0" fontId="0" fillId="0" borderId="59" xfId="0" applyBorder="true" applyAlignment="true">
      <alignment horizontal="center"/>
    </xf>
    <xf numFmtId="0" fontId="0" fillId="0" borderId="68" xfId="0" applyBorder="true" applyAlignment="true">
      <alignment horizontal="center"/>
    </xf>
    <xf numFmtId="0" fontId="13" fillId="0" borderId="65" xfId="0" applyFont="true" applyBorder="true" applyAlignment="true">
      <alignment horizontal="left" indent="1"/>
    </xf>
    <xf numFmtId="0" fontId="13" fillId="0" borderId="60" xfId="0" applyFont="true" applyBorder="true" applyAlignment="true">
      <alignment horizontal="left" indent="1"/>
    </xf>
    <xf numFmtId="0" fontId="13" fillId="0" borderId="63" xfId="0" applyFont="true" applyBorder="true" applyAlignment="true">
      <alignment horizontal="left" indent="1"/>
    </xf>
    <xf numFmtId="0" fontId="3" fillId="5" borderId="13" xfId="1" applyFont="true" applyFill="true" applyBorder="true" applyAlignment="true">
      <alignment horizontal="center" vertical="center" wrapText="true"/>
    </xf>
    <xf numFmtId="0" fontId="3" fillId="5" borderId="69" xfId="1" applyFont="true" applyFill="true" applyBorder="true" applyAlignment="true">
      <alignment horizontal="center" vertical="center" wrapText="true"/>
    </xf>
    <xf numFmtId="0" fontId="3" fillId="10" borderId="16" xfId="1" applyFont="true" applyFill="true" applyBorder="true" applyAlignment="true">
      <alignment horizontal="center" vertical="center" wrapText="true"/>
    </xf>
    <xf numFmtId="0" fontId="3" fillId="10" borderId="12" xfId="1" applyFont="true" applyFill="true" applyBorder="true" applyAlignment="true">
      <alignment horizontal="center" vertical="center" wrapText="true"/>
    </xf>
    <xf numFmtId="0" fontId="7" fillId="3" borderId="7" xfId="1" applyFont="true" applyFill="true" applyBorder="true" applyAlignment="true">
      <alignment horizontal="center" vertical="center" wrapText="true"/>
    </xf>
    <xf numFmtId="0" fontId="7" fillId="3" borderId="8" xfId="1" applyFont="true" applyFill="true" applyBorder="true" applyAlignment="true">
      <alignment horizontal="center" vertical="center" wrapText="true"/>
    </xf>
    <xf numFmtId="0" fontId="7" fillId="3" borderId="9" xfId="1" applyFont="true" applyFill="true" applyBorder="true" applyAlignment="true">
      <alignment horizontal="center" vertical="center" wrapText="true"/>
    </xf>
    <xf numFmtId="0" fontId="0" fillId="0" borderId="60" xfId="0" applyBorder="true" applyAlignment="true">
      <alignment horizontal="left" indent="1"/>
    </xf>
    <xf numFmtId="0" fontId="0" fillId="0" borderId="63" xfId="0" applyBorder="true" applyAlignment="true">
      <alignment horizontal="left" indent="1"/>
    </xf>
    <xf numFmtId="0" fontId="13" fillId="0" borderId="67" xfId="0" applyFont="true" applyBorder="true" applyAlignment="true">
      <alignment horizontal="left" indent="1"/>
    </xf>
    <xf numFmtId="0" fontId="0" fillId="0" borderId="61" xfId="0" applyBorder="true" applyAlignment="true">
      <alignment horizontal="left" indent="1"/>
    </xf>
    <xf numFmtId="0" fontId="0" fillId="0" borderId="62" xfId="0" applyBorder="true" applyAlignment="true">
      <alignment horizontal="left" indent="1"/>
    </xf>
    <xf numFmtId="0" fontId="3" fillId="3" borderId="26" xfId="1" quotePrefix="true" applyFont="true" applyFill="true" applyBorder="true" applyAlignment="true">
      <alignment horizontal="center" vertical="center" wrapText="true"/>
    </xf>
    <xf numFmtId="0" fontId="6" fillId="2" borderId="22" xfId="1" applyFont="true" applyFill="true" applyBorder="true" applyAlignment="true">
      <alignment horizontal="center" vertical="center" wrapText="true"/>
    </xf>
    <xf numFmtId="0" fontId="6" fillId="2" borderId="2" xfId="1" applyFont="true" applyFill="true" applyBorder="true" applyAlignment="true">
      <alignment horizontal="center" vertical="center" wrapText="true"/>
    </xf>
    <xf numFmtId="0" fontId="6" fillId="2" borderId="10" xfId="1" applyFont="true" applyFill="true" applyBorder="true" applyAlignment="true">
      <alignment horizontal="center" vertical="center" wrapText="true"/>
    </xf>
    <xf numFmtId="0" fontId="5" fillId="3" borderId="26" xfId="1" applyFont="true" applyFill="true" applyBorder="true" applyAlignment="true">
      <alignment horizontal="center" vertical="center" wrapText="true"/>
    </xf>
    <xf numFmtId="0" fontId="5" fillId="3" borderId="32" xfId="1" applyFont="true" applyFill="true" applyBorder="true" applyAlignment="true">
      <alignment horizontal="center" vertical="center" wrapText="true"/>
    </xf>
    <xf numFmtId="0" fontId="5" fillId="3" borderId="33" xfId="1" applyFont="true" applyFill="true" applyBorder="true" applyAlignment="true">
      <alignment horizontal="center" vertical="center" wrapText="true"/>
    </xf>
    <xf numFmtId="0" fontId="6" fillId="2" borderId="20" xfId="1" applyFont="true" applyFill="true" applyBorder="true" applyAlignment="true">
      <alignment horizontal="center" vertical="center" wrapText="true"/>
    </xf>
    <xf numFmtId="0" fontId="3" fillId="10" borderId="23" xfId="1" applyFont="true" applyFill="true" applyBorder="true" applyAlignment="true">
      <alignment horizontal="center" vertical="center" wrapText="true"/>
    </xf>
    <xf numFmtId="0" fontId="3" fillId="10" borderId="8" xfId="1" applyFont="true" applyFill="true" applyBorder="true" applyAlignment="true">
      <alignment horizontal="center" vertical="center" wrapText="true"/>
    </xf>
    <xf numFmtId="0" fontId="8" fillId="10" borderId="16" xfId="1" applyFont="true" applyFill="true" applyBorder="true" applyAlignment="true">
      <alignment horizontal="center" vertical="center" wrapText="true"/>
    </xf>
    <xf numFmtId="0" fontId="8" fillId="10" borderId="12" xfId="1" applyFont="true" applyFill="true" applyBorder="true" applyAlignment="true">
      <alignment horizontal="center" vertical="center" wrapText="true"/>
    </xf>
    <xf numFmtId="0" fontId="3" fillId="5" borderId="24" xfId="1" applyFont="true" applyFill="true" applyBorder="true" applyAlignment="true">
      <alignment horizontal="center" vertical="center" wrapText="true"/>
    </xf>
    <xf numFmtId="0" fontId="3" fillId="5" borderId="3" xfId="1" applyFont="true" applyFill="true" applyBorder="true" applyAlignment="true">
      <alignment horizontal="center" vertical="center" wrapText="true"/>
    </xf>
    <xf numFmtId="0" fontId="27" fillId="4" borderId="35" xfId="1" applyFont="true" applyFill="true" applyBorder="true" applyAlignment="true">
      <alignment horizontal="center" vertical="center" wrapText="true"/>
    </xf>
    <xf numFmtId="0" fontId="27" fillId="4" borderId="50" xfId="1" applyFont="true" applyFill="true" applyBorder="true" applyAlignment="true">
      <alignment horizontal="center" vertical="center" wrapText="true"/>
    </xf>
    <xf numFmtId="0" fontId="25" fillId="4" borderId="34" xfId="1" applyFont="true" applyFill="true" applyBorder="true" applyAlignment="true">
      <alignment horizontal="center" vertical="center" wrapText="true"/>
    </xf>
    <xf numFmtId="0" fontId="25" fillId="4" borderId="35" xfId="1" applyFont="true" applyFill="true" applyBorder="true" applyAlignment="true">
      <alignment horizontal="center" vertical="center" wrapText="true"/>
    </xf>
    <xf numFmtId="1" fontId="3" fillId="10" borderId="16" xfId="1" applyNumberFormat="true" applyFont="true" applyFill="true" applyBorder="true" applyAlignment="true">
      <alignment horizontal="center" vertical="center" wrapText="true"/>
    </xf>
    <xf numFmtId="1" fontId="3" fillId="10" borderId="12" xfId="1" applyNumberFormat="true" applyFont="true" applyFill="true" applyBorder="true" applyAlignment="true">
      <alignment horizontal="center" vertical="center" wrapText="true"/>
    </xf>
    <xf numFmtId="0" fontId="3" fillId="5" borderId="15" xfId="1" applyFont="true" applyFill="true" applyBorder="true" applyAlignment="true">
      <alignment horizontal="center" vertical="center" wrapText="true"/>
    </xf>
    <xf numFmtId="0" fontId="3" fillId="5" borderId="11" xfId="1" applyFont="true" applyFill="true" applyBorder="true" applyAlignment="true">
      <alignment horizontal="center" vertical="center" wrapText="true"/>
    </xf>
    <xf numFmtId="0" fontId="3" fillId="5" borderId="71" xfId="1" applyFont="true" applyFill="true" applyBorder="true" applyAlignment="true">
      <alignment horizontal="center" vertical="center" wrapText="true"/>
    </xf>
    <xf numFmtId="0" fontId="3" fillId="5" borderId="72" xfId="1" applyFont="true" applyFill="true" applyBorder="true" applyAlignment="true">
      <alignment horizontal="center" vertical="center" wrapText="true"/>
    </xf>
    <xf numFmtId="0" fontId="11" fillId="6" borderId="21" xfId="1" applyFont="true" applyFill="true" applyBorder="true" applyAlignment="true">
      <alignment horizontal="left" vertical="center" wrapText="true" indent="1"/>
    </xf>
    <xf numFmtId="0" fontId="7" fillId="2" borderId="4" xfId="1" applyFont="true" applyFill="true" applyBorder="true" applyAlignment="true">
      <alignment horizontal="center" vertical="center" wrapText="true"/>
    </xf>
    <xf numFmtId="0" fontId="7" fillId="2" borderId="13" xfId="1" applyFont="true" applyFill="true" applyBorder="true" applyAlignment="true">
      <alignment horizontal="center" vertical="center" wrapText="true"/>
    </xf>
    <xf numFmtId="0" fontId="6" fillId="2" borderId="25" xfId="1" applyFont="true" applyFill="true" applyBorder="true" applyAlignment="true">
      <alignment horizontal="center" vertical="center" wrapText="true"/>
    </xf>
    <xf numFmtId="0" fontId="6" fillId="2" borderId="24" xfId="1" applyFont="true" applyFill="true" applyBorder="true" applyAlignment="true">
      <alignment horizontal="center" vertical="center" wrapText="true"/>
    </xf>
    <xf numFmtId="0" fontId="6" fillId="2" borderId="32" xfId="1" applyFont="true" applyFill="true" applyBorder="true" applyAlignment="true">
      <alignment horizontal="center" vertical="center" wrapText="true"/>
    </xf>
    <xf numFmtId="0" fontId="6" fillId="2" borderId="27" xfId="1" applyFont="true" applyFill="true" applyBorder="true" applyAlignment="true">
      <alignment horizontal="center" vertical="center" wrapText="true"/>
    </xf>
    <xf numFmtId="0" fontId="6" fillId="2" borderId="0" xfId="1" applyFont="true" applyFill="true" applyBorder="true" applyAlignment="true">
      <alignment horizontal="center" vertical="center" wrapText="true"/>
    </xf>
    <xf numFmtId="0" fontId="6" fillId="2" borderId="29" xfId="1" applyFont="true" applyFill="true" applyBorder="true" applyAlignment="true">
      <alignment horizontal="center" vertical="center" wrapText="true"/>
    </xf>
    <xf numFmtId="0" fontId="6" fillId="2" borderId="28" xfId="1" applyFont="true" applyFill="true" applyBorder="true" applyAlignment="true">
      <alignment horizontal="center" vertical="center" wrapText="true"/>
    </xf>
    <xf numFmtId="0" fontId="6" fillId="2" borderId="36" xfId="1" applyFont="true" applyFill="true" applyBorder="true" applyAlignment="true">
      <alignment horizontal="center" vertical="center" wrapText="true"/>
    </xf>
    <xf numFmtId="0" fontId="6" fillId="2" borderId="33" xfId="1" applyFont="true" applyFill="true" applyBorder="true" applyAlignment="true">
      <alignment horizontal="center" vertical="center" wrapText="true"/>
    </xf>
    <xf numFmtId="0" fontId="6" fillId="5" borderId="15" xfId="1" applyFont="true" applyFill="true" applyBorder="true" applyAlignment="true">
      <alignment horizontal="center" vertical="center" wrapText="true"/>
    </xf>
    <xf numFmtId="0" fontId="6" fillId="5" borderId="41" xfId="1" applyFont="true" applyFill="true" applyBorder="true" applyAlignment="true">
      <alignment horizontal="center" vertical="center" wrapText="true"/>
    </xf>
    <xf numFmtId="0" fontId="6" fillId="3" borderId="20" xfId="1" applyFont="true" applyFill="true" applyBorder="true" applyAlignment="true">
      <alignment horizontal="left" vertical="center" wrapText="true" indent="1"/>
    </xf>
    <xf numFmtId="0" fontId="6" fillId="3" borderId="39" xfId="1" applyFont="true" applyFill="true" applyBorder="true" applyAlignment="true">
      <alignment horizontal="left" vertical="center" wrapText="true" indent="1"/>
    </xf>
    <xf numFmtId="0" fontId="6" fillId="3" borderId="47" xfId="1" applyFont="true" applyFill="true" applyBorder="true" applyAlignment="true">
      <alignment horizontal="left" vertical="center" wrapText="true" indent="1"/>
    </xf>
    <xf numFmtId="0" fontId="24" fillId="3" borderId="35" xfId="1" applyFont="true" applyFill="true" applyBorder="true" applyAlignment="true">
      <alignment horizontal="center" vertical="center"/>
    </xf>
    <xf numFmtId="0" fontId="7" fillId="2" borderId="4" xfId="1" applyNumberFormat="true" applyFont="true" applyFill="true" applyBorder="true" applyAlignment="true">
      <alignment horizontal="center" vertical="center" wrapText="true"/>
    </xf>
    <xf numFmtId="0" fontId="7" fillId="2" borderId="13" xfId="1" applyNumberFormat="true" applyFont="true" applyFill="true" applyBorder="true" applyAlignment="true">
      <alignment horizontal="center" vertical="center" wrapText="true"/>
    </xf>
    <xf numFmtId="0" fontId="6" fillId="5" borderId="16" xfId="1" applyFont="true" applyFill="true" applyBorder="true" applyAlignment="true">
      <alignment horizontal="center" vertical="center" wrapText="true"/>
    </xf>
    <xf numFmtId="0" fontId="6" fillId="5" borderId="31" xfId="1" applyFont="true" applyFill="true" applyBorder="true" applyAlignment="true">
      <alignment horizontal="center" vertical="center" wrapText="true"/>
    </xf>
    <xf numFmtId="165" fontId="6" fillId="5" borderId="15" xfId="1" applyNumberFormat="true" applyFont="true" applyFill="true" applyBorder="true" applyAlignment="true">
      <alignment horizontal="center" vertical="center" wrapText="true"/>
    </xf>
    <xf numFmtId="0" fontId="7" fillId="2" borderId="25" xfId="1" applyFont="true" applyFill="true" applyBorder="true" applyAlignment="true">
      <alignment horizontal="center" vertical="center" wrapText="true"/>
    </xf>
    <xf numFmtId="0" fontId="7" fillId="2" borderId="27" xfId="1" applyFont="true" applyFill="true" applyBorder="true" applyAlignment="true">
      <alignment horizontal="center" vertical="center" wrapText="true"/>
    </xf>
    <xf numFmtId="0" fontId="6" fillId="10" borderId="16" xfId="1" applyFont="true" applyFill="true" applyBorder="true" applyAlignment="true">
      <alignment horizontal="center" vertical="center" wrapText="true"/>
    </xf>
    <xf numFmtId="0" fontId="6" fillId="10" borderId="31" xfId="1" applyFont="true" applyFill="true" applyBorder="true" applyAlignment="true">
      <alignment horizontal="center" vertical="center" wrapText="true"/>
    </xf>
    <xf numFmtId="0" fontId="6" fillId="10" borderId="23" xfId="1" applyFont="true" applyFill="true" applyBorder="true" applyAlignment="true">
      <alignment horizontal="center" vertical="center" wrapText="true"/>
    </xf>
    <xf numFmtId="0" fontId="6" fillId="10" borderId="24" xfId="1" applyFont="true" applyFill="true" applyBorder="true" applyAlignment="true">
      <alignment horizontal="center" vertical="center" wrapText="true"/>
    </xf>
    <xf numFmtId="0" fontId="6" fillId="10" borderId="56" xfId="1" applyFont="true" applyFill="true" applyBorder="true" applyAlignment="true">
      <alignment horizontal="center" vertical="center" wrapText="true"/>
    </xf>
    <xf numFmtId="0" fontId="6" fillId="10" borderId="39" xfId="1" applyFont="true" applyFill="true" applyBorder="true" applyAlignment="true">
      <alignment horizontal="center" vertical="center" wrapText="true"/>
    </xf>
    <xf numFmtId="0" fontId="6" fillId="10" borderId="0" xfId="1" applyFont="true" applyFill="true" applyBorder="true" applyAlignment="true">
      <alignment horizontal="center" vertical="center" wrapText="true"/>
    </xf>
    <xf numFmtId="0" fontId="6" fillId="10" borderId="57" xfId="1" applyFont="true" applyFill="true" applyBorder="true" applyAlignment="true">
      <alignment horizontal="center" vertical="center" wrapText="true"/>
    </xf>
    <xf numFmtId="0" fontId="6" fillId="5" borderId="48" xfId="1" applyFont="true" applyFill="true" applyBorder="true" applyAlignment="true">
      <alignment horizontal="center" vertical="center" wrapText="true"/>
    </xf>
    <xf numFmtId="0" fontId="6" fillId="5" borderId="24" xfId="1" applyFont="true" applyFill="true" applyBorder="true" applyAlignment="true">
      <alignment horizontal="center" vertical="center" wrapText="true"/>
    </xf>
    <xf numFmtId="0" fontId="6" fillId="5" borderId="32" xfId="1" applyFont="true" applyFill="true" applyBorder="true" applyAlignment="true">
      <alignment horizontal="center" vertical="center" wrapText="true"/>
    </xf>
    <xf numFmtId="0" fontId="6" fillId="5" borderId="58" xfId="1" applyFont="true" applyFill="true" applyBorder="true" applyAlignment="true">
      <alignment horizontal="center" vertical="center" wrapText="true"/>
    </xf>
    <xf numFmtId="0" fontId="6" fillId="5" borderId="0" xfId="1" applyFont="true" applyFill="true" applyBorder="true" applyAlignment="true">
      <alignment horizontal="center" vertical="center" wrapText="true"/>
    </xf>
    <xf numFmtId="0" fontId="6" fillId="5" borderId="29" xfId="1" applyFont="true" applyFill="true" applyBorder="true" applyAlignment="true">
      <alignment horizontal="center" vertical="center" wrapText="true"/>
    </xf>
    <xf numFmtId="0" fontId="22" fillId="5" borderId="24" xfId="1" applyFont="true" applyFill="true" applyBorder="true" applyAlignment="true">
      <alignment horizontal="center" wrapText="true"/>
    </xf>
    <xf numFmtId="0" fontId="6" fillId="3" borderId="22" xfId="1" applyFont="true" applyFill="true" applyBorder="true" applyAlignment="true">
      <alignment horizontal="right" vertical="center" wrapText="true" indent="1"/>
    </xf>
    <xf numFmtId="0" fontId="6" fillId="3" borderId="29" xfId="1" applyFont="true" applyFill="true" applyBorder="true" applyAlignment="true">
      <alignment horizontal="right" vertical="center" wrapText="true" indent="1"/>
    </xf>
    <xf numFmtId="0" fontId="6" fillId="3" borderId="2" xfId="1" applyFont="true" applyFill="true" applyBorder="true" applyAlignment="true">
      <alignment horizontal="right" vertical="center" wrapText="true" indent="1"/>
    </xf>
    <xf numFmtId="165" fontId="6" fillId="5" borderId="13" xfId="1" applyNumberFormat="true" applyFont="true" applyFill="true" applyBorder="true" applyAlignment="true">
      <alignment horizontal="center" vertical="center" wrapText="true"/>
    </xf>
    <xf numFmtId="165" fontId="6" fillId="5" borderId="46" xfId="1" applyNumberFormat="true" applyFont="true" applyFill="true" applyBorder="true" applyAlignment="true">
      <alignment horizontal="center" vertical="center" wrapText="true"/>
    </xf>
    <xf numFmtId="0" fontId="22" fillId="5" borderId="0" xfId="1" applyFont="true" applyFill="true" applyBorder="true" applyAlignment="true">
      <alignment horizontal="center" vertical="top" wrapText="true"/>
    </xf>
    <xf numFmtId="0" fontId="2" fillId="4" borderId="52" xfId="0" applyFont="true" applyFill="true" applyBorder="true" applyAlignment="true">
      <alignment horizontal="center" vertical="center"/>
    </xf>
    <xf numFmtId="0" fontId="2" fillId="4" borderId="53" xfId="0" applyFont="true" applyFill="true" applyBorder="true" applyAlignment="true">
      <alignment horizontal="center" vertical="center"/>
    </xf>
    <xf numFmtId="0" fontId="2" fillId="4" borderId="54" xfId="0" applyFont="true" applyFill="true" applyBorder="true" applyAlignment="true">
      <alignment horizontal="center" vertical="center"/>
    </xf>
    <xf numFmtId="0" fontId="2" fillId="13" borderId="34" xfId="0" applyFont="true" applyFill="true" applyBorder="true" applyAlignment="true">
      <alignment horizontal="center" vertical="center" wrapText="true"/>
    </xf>
    <xf numFmtId="0" fontId="2" fillId="13" borderId="35" xfId="0" applyFont="true" applyFill="true" applyBorder="true" applyAlignment="true">
      <alignment horizontal="center" vertical="center" wrapText="true"/>
    </xf>
    <xf numFmtId="0" fontId="2" fillId="13" borderId="50" xfId="0" applyFont="true" applyFill="true" applyBorder="true" applyAlignment="true">
      <alignment horizontal="center" vertical="center" wrapText="true"/>
    </xf>
    <xf numFmtId="0" fontId="17" fillId="5" borderId="34" xfId="0" applyFont="true" applyFill="true" applyBorder="true" applyAlignment="true">
      <alignment horizontal="center" vertical="center" wrapText="true"/>
    </xf>
    <xf numFmtId="0" fontId="17" fillId="5" borderId="35" xfId="0" applyFont="true" applyFill="true" applyBorder="true" applyAlignment="true">
      <alignment horizontal="center" vertical="center" wrapText="true"/>
    </xf>
    <xf numFmtId="0" fontId="2" fillId="5" borderId="35" xfId="0" applyFont="true" applyFill="true" applyBorder="true" applyAlignment="true">
      <alignment horizontal="center" vertical="center" wrapText="true"/>
    </xf>
    <xf numFmtId="0" fontId="16" fillId="10" borderId="51" xfId="0" applyFont="true" applyFill="true" applyBorder="true" applyAlignment="true">
      <alignment horizontal="center" vertical="center" wrapText="true"/>
    </xf>
    <xf numFmtId="0" fontId="16" fillId="10" borderId="35" xfId="0" applyFont="true" applyFill="true" applyBorder="true" applyAlignment="true">
      <alignment horizontal="center" vertical="center" wrapText="true"/>
    </xf>
    <xf numFmtId="0" fontId="0" fillId="10" borderId="35" xfId="0" applyFont="true" applyFill="true" applyBorder="true" applyAlignment="true">
      <alignment horizontal="center" vertical="center" wrapText="true"/>
    </xf>
    <xf numFmtId="0" fontId="16" fillId="7" borderId="51" xfId="0" applyFont="true" applyFill="true" applyBorder="true" applyAlignment="true">
      <alignment horizontal="center" vertical="center" wrapText="true"/>
    </xf>
    <xf numFmtId="0" fontId="16" fillId="7" borderId="35" xfId="0" applyFont="true" applyFill="true" applyBorder="true" applyAlignment="true">
      <alignment horizontal="center" vertical="center" wrapText="true"/>
    </xf>
    <xf numFmtId="0" fontId="0" fillId="7" borderId="35" xfId="0" applyFont="true" applyFill="true" applyBorder="true" applyAlignment="true">
      <alignment horizontal="center" vertical="center" wrapText="true"/>
    </xf>
    <xf numFmtId="0" fontId="0" fillId="7" borderId="50" xfId="0" applyFont="true" applyFill="true" applyBorder="true" applyAlignment="true">
      <alignment horizontal="center" vertical="center" wrapText="true"/>
    </xf>
    <xf numFmtId="0" fontId="17" fillId="11" borderId="35" xfId="0" applyFont="true" applyFill="true" applyBorder="true" applyAlignment="true">
      <alignment horizontal="center" vertical="center" wrapText="true"/>
    </xf>
    <xf numFmtId="0" fontId="2" fillId="11" borderId="35" xfId="0" applyFont="true" applyFill="true" applyBorder="true" applyAlignment="true">
      <alignment horizontal="center" vertical="center" wrapText="true"/>
    </xf>
    <xf numFmtId="0" fontId="16" fillId="12" borderId="51" xfId="0" applyFont="true" applyFill="true" applyBorder="true" applyAlignment="true">
      <alignment horizontal="center" vertical="center" wrapText="true"/>
    </xf>
    <xf numFmtId="0" fontId="16" fillId="12" borderId="35" xfId="0" applyFont="true" applyFill="true" applyBorder="true" applyAlignment="true">
      <alignment horizontal="center" vertical="center" wrapText="true"/>
    </xf>
    <xf numFmtId="0" fontId="0" fillId="12" borderId="35" xfId="0" applyFont="true" applyFill="true" applyBorder="true" applyAlignment="true">
      <alignment horizontal="center" vertical="center" wrapText="true"/>
    </xf>
    <xf numFmtId="0" fontId="0" fillId="12" borderId="50" xfId="0" applyFont="true" applyFill="true" applyBorder="true" applyAlignment="true">
      <alignment horizontal="center" vertical="center" wrapText="true"/>
    </xf>
    <xf numFmtId="0" fontId="0" fillId="17" borderId="7" xfId="0" applyFont="true" applyFill="true" applyBorder="true" applyAlignment="true">
      <alignment horizontal="center" vertical="center" wrapText="true"/>
    </xf>
    <xf numFmtId="0" fontId="0" fillId="17" borderId="8" xfId="0" applyFont="true" applyFill="true" applyBorder="true" applyAlignment="true">
      <alignment horizontal="center" vertical="center" wrapText="true"/>
    </xf>
    <xf numFmtId="0" fontId="0" fillId="17" borderId="9" xfId="0" applyFont="true" applyFill="true" applyBorder="true" applyAlignment="true">
      <alignment horizontal="center" vertical="center" wrapText="true"/>
    </xf>
    <xf numFmtId="0" fontId="18" fillId="3" borderId="78" xfId="0" applyFont="true" applyFill="true" applyBorder="true" applyAlignment="true">
      <alignment horizontal="center" vertical="center" wrapText="true"/>
    </xf>
    <xf numFmtId="0" fontId="18" fillId="3" borderId="11" xfId="0" applyFont="true" applyFill="true" applyBorder="true" applyAlignment="true">
      <alignment horizontal="center" vertical="center" wrapText="true"/>
    </xf>
    <xf numFmtId="0" fontId="19" fillId="3" borderId="76" xfId="0" applyFont="true" applyFill="true" applyBorder="true" applyAlignment="true">
      <alignment horizontal="center" vertical="center"/>
    </xf>
    <xf numFmtId="0" fontId="19" fillId="3" borderId="10" xfId="0" applyFont="true" applyFill="true" applyBorder="true" applyAlignment="true">
      <alignment horizontal="center" vertical="center"/>
    </xf>
    <xf numFmtId="0" fontId="18" fillId="3" borderId="23" xfId="0" applyFont="true" applyFill="true" applyBorder="true" applyAlignment="true">
      <alignment horizontal="center" vertical="center" wrapText="true"/>
    </xf>
    <xf numFmtId="0" fontId="18" fillId="3" borderId="75" xfId="0" applyFont="true" applyFill="true" applyBorder="true" applyAlignment="true">
      <alignment horizontal="center" vertical="center" wrapText="true"/>
    </xf>
    <xf numFmtId="49" fontId="34" fillId="3" borderId="7" xfId="0" quotePrefix="true" applyNumberFormat="true" applyFont="true" applyFill="true" applyBorder="true" applyAlignment="true">
      <alignment horizontal="center" vertical="center" wrapText="true"/>
    </xf>
    <xf numFmtId="49" fontId="34" fillId="3" borderId="70" xfId="0" applyNumberFormat="true" applyFont="true" applyFill="true" applyBorder="true" applyAlignment="true">
      <alignment horizontal="center" vertical="center" wrapText="true"/>
    </xf>
    <xf numFmtId="0" fontId="34" fillId="3" borderId="7" xfId="0" applyFont="true" applyFill="true" applyBorder="true" applyAlignment="true">
      <alignment horizontal="center" vertical="center" wrapText="true"/>
    </xf>
    <xf numFmtId="0" fontId="34" fillId="3" borderId="9" xfId="0" applyFont="true" applyFill="true" applyBorder="true" applyAlignment="true">
      <alignment horizontal="center" vertical="center" wrapText="true"/>
    </xf>
    <xf numFmtId="0" fontId="34" fillId="3" borderId="8" xfId="0" applyFont="true" applyFill="true" applyBorder="true" applyAlignment="true">
      <alignment horizontal="center" vertical="center" wrapText="true"/>
    </xf>
    <xf numFmtId="0" fontId="19" fillId="3" borderId="23" xfId="0" applyFont="true" applyFill="true" applyBorder="true" applyAlignment="true">
      <alignment horizontal="center" vertical="center" wrapText="true"/>
    </xf>
    <xf numFmtId="0" fontId="19" fillId="3" borderId="75" xfId="0" applyFont="true" applyFill="true" applyBorder="true" applyAlignment="true">
      <alignment horizontal="center" vertical="center" wrapText="true"/>
    </xf>
    <xf numFmtId="0" fontId="19" fillId="3" borderId="24" xfId="0" applyFont="true" applyFill="true" applyBorder="true" applyAlignment="true">
      <alignment horizontal="center" vertical="center" wrapText="true"/>
    </xf>
    <xf numFmtId="0" fontId="19" fillId="3" borderId="36" xfId="0" applyFont="true" applyFill="true" applyBorder="true" applyAlignment="true">
      <alignment horizontal="center" vertical="center" wrapText="true"/>
    </xf>
    <xf numFmtId="0" fontId="19" fillId="3" borderId="32" xfId="0" applyFont="true" applyFill="true" applyBorder="true" applyAlignment="true">
      <alignment horizontal="center" vertical="center" wrapText="true"/>
    </xf>
    <xf numFmtId="0" fontId="19" fillId="3" borderId="33" xfId="0" applyFont="true" applyFill="true" applyBorder="true" applyAlignment="true">
      <alignment horizontal="center" vertical="center" wrapText="true"/>
    </xf>
    <xf numFmtId="0" fontId="37" fillId="4" borderId="52" xfId="0" applyFont="true" applyFill="true" applyBorder="true" applyAlignment="true">
      <alignment horizontal="center" vertical="center" wrapText="true"/>
    </xf>
    <xf numFmtId="0" fontId="37" fillId="4" borderId="53" xfId="0" applyFont="true" applyFill="true" applyBorder="true" applyAlignment="true">
      <alignment horizontal="center" vertical="center" wrapText="true"/>
    </xf>
    <xf numFmtId="0" fontId="37" fillId="4" borderId="54" xfId="0" applyFont="true" applyFill="true" applyBorder="true" applyAlignment="true">
      <alignment horizontal="center" vertical="center" wrapText="true"/>
    </xf>
    <xf numFmtId="0" fontId="37" fillId="14" borderId="34" xfId="0" applyFont="true" applyFill="true" applyBorder="true" applyAlignment="true">
      <alignment horizontal="center" vertical="center" wrapText="true"/>
    </xf>
    <xf numFmtId="0" fontId="37" fillId="14" borderId="35" xfId="0" applyFont="true" applyFill="true" applyBorder="true" applyAlignment="true">
      <alignment horizontal="center" vertical="center" wrapText="true"/>
    </xf>
    <xf numFmtId="0" fontId="37" fillId="14" borderId="50" xfId="0" applyFont="true" applyFill="true" applyBorder="true" applyAlignment="true">
      <alignment horizontal="center" vertical="center" wrapText="true"/>
    </xf>
    <xf numFmtId="0" fontId="37" fillId="7" borderId="34" xfId="0" applyFont="true" applyFill="true" applyBorder="true" applyAlignment="true">
      <alignment horizontal="center" vertical="center" wrapText="true"/>
    </xf>
    <xf numFmtId="0" fontId="37" fillId="7" borderId="35" xfId="0" applyFont="true" applyFill="true" applyBorder="true" applyAlignment="true">
      <alignment horizontal="center" vertical="center" wrapText="true"/>
    </xf>
    <xf numFmtId="0" fontId="37" fillId="7" borderId="21" xfId="0" applyFont="true" applyFill="true" applyBorder="true" applyAlignment="true">
      <alignment horizontal="center" vertical="center" wrapText="true"/>
    </xf>
    <xf numFmtId="0" fontId="37" fillId="15" borderId="20" xfId="0" applyFont="true" applyFill="true" applyBorder="true" applyAlignment="true">
      <alignment horizontal="center" vertical="center" wrapText="true"/>
    </xf>
    <xf numFmtId="0" fontId="37" fillId="15" borderId="21" xfId="0" applyFont="true" applyFill="true" applyBorder="true" applyAlignment="true">
      <alignment horizontal="center" vertical="center" wrapText="true"/>
    </xf>
    <xf numFmtId="0" fontId="37" fillId="15" borderId="22" xfId="0" applyFont="true" applyFill="true" applyBorder="true" applyAlignment="true">
      <alignment horizontal="center" vertical="center" wrapText="true"/>
    </xf>
    <xf numFmtId="0" fontId="37" fillId="6" borderId="34" xfId="0" applyFont="true" applyFill="true" applyBorder="true" applyAlignment="true">
      <alignment horizontal="center" vertical="center" wrapText="true"/>
    </xf>
    <xf numFmtId="0" fontId="37" fillId="6" borderId="35" xfId="0" applyFont="true" applyFill="true" applyBorder="true" applyAlignment="true">
      <alignment horizontal="center" vertical="center" wrapText="true"/>
    </xf>
    <xf numFmtId="0" fontId="37" fillId="6" borderId="50" xfId="0" applyFont="true" applyFill="true" applyBorder="true" applyAlignment="true">
      <alignment horizontal="center" vertical="center" wrapText="true"/>
    </xf>
  </cellXfs>
  <cellStyles count="3">
    <cellStyle name="Prozent" xfId="2" builtinId="5"/>
    <cellStyle name="Standard" xfId="0" builtinId="0"/>
    <cellStyle name="Standard_Ministeriumstabell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theme/theme1.xml" Type="http://schemas.openxmlformats.org/officeDocument/2006/relationships/theme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styles.xml" Type="http://schemas.openxmlformats.org/officeDocument/2006/relationships/styles" Id="rId14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false"/>
  </sheetPr>
  <dimension ref="A1:Z58"/>
  <sheetViews>
    <sheetView topLeftCell="A13" zoomScale="71" zoomScaleNormal="71" workbookViewId="0">
      <selection activeCell="B57" sqref="B6:W57"/>
    </sheetView>
  </sheetViews>
  <sheetFormatPr baseColWidth="10" defaultRowHeight="15" x14ac:dyDescent="0.25"/>
  <cols>
    <col min="2" max="2" width="25.42578125" customWidth="true"/>
    <col min="3" max="3" width="8.7109375" customWidth="true"/>
    <col min="4" max="4" width="5.7109375" customWidth="true"/>
    <col min="5" max="5" width="6.7109375" customWidth="true"/>
    <col min="6" max="6" width="5.85546875" customWidth="true"/>
    <col min="7" max="7" width="6.42578125" customWidth="true"/>
    <col min="8" max="8" width="7" customWidth="true"/>
    <col min="9" max="9" width="5.5703125" customWidth="true"/>
    <col min="10" max="10" width="15.85546875" style="70" customWidth="true"/>
    <col min="11" max="12" width="6.42578125" customWidth="true"/>
    <col min="13" max="13" width="5.42578125" customWidth="true"/>
    <col min="14" max="14" width="6.28515625" customWidth="true"/>
    <col min="15" max="15" width="6.42578125" customWidth="true"/>
    <col min="16" max="16" width="5.7109375" customWidth="true"/>
    <col min="17" max="17" width="16.85546875" customWidth="true"/>
    <col min="18" max="18" width="7.85546875" customWidth="true"/>
    <col min="19" max="22" width="6.7109375" customWidth="true"/>
    <col min="23" max="23" width="26.7109375" style="6" customWidth="true"/>
  </cols>
  <sheetData>
    <row r="1" x14ac:dyDescent="0.25">
      <c r="A1" s="1"/>
    </row>
    <row r="2" x14ac:dyDescent="0.25">
      <c r="A2" s="1"/>
    </row>
    <row r="3" x14ac:dyDescent="0.25">
      <c r="A3" s="1"/>
    </row>
    <row r="4" ht="17.25" customHeight="true" x14ac:dyDescent="0.25"/>
    <row r="5" ht="23.25" customHeight="true" thickBot="true" x14ac:dyDescent="0.3"/>
    <row r="6" s="50" customFormat="true" ht="30" customHeight="true" x14ac:dyDescent="0.25">
      <c r="B6" s="237" t="str">
        <f>"Kreis/Stadt,
Stand "&amp; statadata1!AC4</f>
        <v>Kreis/Stadt,
Stand 19.01.2022</v>
      </c>
      <c r="C6" s="244" t="s">
        <v>74</v>
      </c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244"/>
      <c r="O6" s="244"/>
      <c r="P6" s="245"/>
      <c r="Q6" s="246" t="s">
        <v>88</v>
      </c>
      <c r="R6" s="247"/>
      <c r="S6" s="247"/>
      <c r="T6" s="247"/>
      <c r="U6" s="247"/>
      <c r="V6" s="247"/>
      <c r="W6" s="231" t="s">
        <v>39</v>
      </c>
    </row>
    <row r="7" ht="38.25" customHeight="true" x14ac:dyDescent="0.25">
      <c r="B7" s="232"/>
      <c r="C7" s="238" t="s">
        <v>75</v>
      </c>
      <c r="D7" s="239"/>
      <c r="E7" s="239"/>
      <c r="F7" s="239"/>
      <c r="G7" s="239"/>
      <c r="H7" s="239"/>
      <c r="I7" s="239"/>
      <c r="J7" s="81" t="s">
        <v>78</v>
      </c>
      <c r="K7" s="252" t="s">
        <v>89</v>
      </c>
      <c r="L7" s="252"/>
      <c r="M7" s="252"/>
      <c r="N7" s="252"/>
      <c r="O7" s="252"/>
      <c r="P7" s="253"/>
      <c r="Q7" s="81" t="s">
        <v>77</v>
      </c>
      <c r="R7" s="242" t="s">
        <v>90</v>
      </c>
      <c r="S7" s="242"/>
      <c r="T7" s="242"/>
      <c r="U7" s="242"/>
      <c r="V7" s="243"/>
      <c r="W7" s="232"/>
    </row>
    <row r="8" ht="18" customHeight="true" x14ac:dyDescent="0.25">
      <c r="B8" s="232"/>
      <c r="C8" s="240" t="s">
        <v>51</v>
      </c>
      <c r="D8" s="222" t="s">
        <v>91</v>
      </c>
      <c r="E8" s="223"/>
      <c r="F8" s="223"/>
      <c r="G8" s="223"/>
      <c r="H8" s="223"/>
      <c r="I8" s="223"/>
      <c r="J8" s="248" t="s">
        <v>51</v>
      </c>
      <c r="K8" s="218" t="s">
        <v>51</v>
      </c>
      <c r="L8" s="222" t="s">
        <v>92</v>
      </c>
      <c r="M8" s="223"/>
      <c r="N8" s="223"/>
      <c r="O8" s="223"/>
      <c r="P8" s="224"/>
      <c r="Q8" s="220" t="s">
        <v>51</v>
      </c>
      <c r="R8" s="250" t="s">
        <v>51</v>
      </c>
      <c r="S8" s="230" t="s">
        <v>53</v>
      </c>
      <c r="T8" s="234" t="s">
        <v>54</v>
      </c>
      <c r="U8" s="234" t="s">
        <v>55</v>
      </c>
      <c r="V8" s="235" t="s">
        <v>56</v>
      </c>
      <c r="W8" s="232"/>
      <c r="Z8" t="s">
        <v>42</v>
      </c>
    </row>
    <row r="9" ht="15.75" thickBot="true" x14ac:dyDescent="0.3">
      <c r="B9" s="233"/>
      <c r="C9" s="241"/>
      <c r="D9" s="2" t="s">
        <v>93</v>
      </c>
      <c r="E9" s="157" t="s">
        <v>94</v>
      </c>
      <c r="F9" s="3" t="s">
        <v>40</v>
      </c>
      <c r="G9" s="4" t="s">
        <v>41</v>
      </c>
      <c r="H9" s="5" t="s">
        <v>37</v>
      </c>
      <c r="I9" s="5" t="s">
        <v>38</v>
      </c>
      <c r="J9" s="249"/>
      <c r="K9" s="219"/>
      <c r="L9" s="157" t="s">
        <v>93</v>
      </c>
      <c r="M9" s="3" t="s">
        <v>40</v>
      </c>
      <c r="N9" s="4" t="s">
        <v>41</v>
      </c>
      <c r="O9" s="4" t="s">
        <v>37</v>
      </c>
      <c r="P9" s="5" t="s">
        <v>38</v>
      </c>
      <c r="Q9" s="221"/>
      <c r="R9" s="251"/>
      <c r="S9" s="230"/>
      <c r="T9" s="234"/>
      <c r="U9" s="234"/>
      <c r="V9" s="236"/>
      <c r="W9" s="233"/>
    </row>
    <row r="10" ht="18" customHeight="true" x14ac:dyDescent="0.25">
      <c r="B10" s="90" t="s">
        <v>1</v>
      </c>
      <c r="C10" s="102">
        <f>statadata1!C8</f>
        <v>19979</v>
      </c>
      <c r="D10" s="51">
        <f>statadata1!D8</f>
        <v>487.48397827148438</v>
      </c>
      <c r="E10" s="52">
        <f>statadata1!E8</f>
        <v>483.04705810546875</v>
      </c>
      <c r="F10" s="52">
        <f>statadata1!F8</f>
        <v>957.62060546875</v>
      </c>
      <c r="G10" s="52">
        <f>statadata1!G8</f>
        <v>785.56298828125</v>
      </c>
      <c r="H10" s="52">
        <f>statadata1!H8</f>
        <v>551.9462890625</v>
      </c>
      <c r="I10" s="52">
        <f>statadata1!I8</f>
        <v>127.80313110351563</v>
      </c>
      <c r="J10" s="69">
        <f>statadata1!J8</f>
        <v>159</v>
      </c>
      <c r="K10" s="104">
        <f>statadata1!L8</f>
        <v>62</v>
      </c>
      <c r="L10" s="52">
        <f>statadata1!M8</f>
        <v>1.4990198612213135</v>
      </c>
      <c r="M10" s="52">
        <f>statadata1!N8</f>
        <v>1.7783112525939941</v>
      </c>
      <c r="N10" s="52">
        <f>statadata1!O8</f>
        <v>1.0007171630859375</v>
      </c>
      <c r="O10" s="52">
        <f>statadata1!P8</f>
        <v>1.0795785188674927</v>
      </c>
      <c r="P10" s="52">
        <f>statadata1!Q8</f>
        <v>2.2983222007751465</v>
      </c>
      <c r="Q10" s="69">
        <f>statadata1!R8</f>
        <v>164</v>
      </c>
      <c r="R10" s="103">
        <f>statadata1!S8</f>
        <v>137</v>
      </c>
      <c r="S10" s="53">
        <f>statadata1!T8</f>
        <v>0</v>
      </c>
      <c r="T10" s="54">
        <f>statadata1!U8</f>
        <v>0</v>
      </c>
      <c r="U10" s="55">
        <f>statadata1!V8</f>
        <v>16</v>
      </c>
      <c r="V10" s="56">
        <f>statadata1!W8</f>
        <v>121</v>
      </c>
      <c r="W10" s="96" t="s">
        <v>1</v>
      </c>
      <c r="Y10" t="str">
        <f>statadata1!B8</f>
        <v>Rheinland-Pfalz</v>
      </c>
    </row>
    <row r="11" ht="16.5" customHeight="true" x14ac:dyDescent="0.25">
      <c r="B11" s="91" t="s">
        <v>43</v>
      </c>
      <c r="C11" s="36">
        <f>statadata1!C9</f>
        <v>5378</v>
      </c>
      <c r="D11" s="37">
        <f>statadata1!D9</f>
        <v>426.40103149414063</v>
      </c>
      <c r="E11" s="37">
        <f>statadata1!E9</f>
        <v>426.38107299804688</v>
      </c>
      <c r="F11" s="37">
        <f>statadata1!F9</f>
        <v>863.80145263671875</v>
      </c>
      <c r="G11" s="37">
        <f>statadata1!G9</f>
        <v>727.24932861328125</v>
      </c>
      <c r="H11" s="37">
        <f>statadata1!H9</f>
        <v>474.96524047851563</v>
      </c>
      <c r="I11" s="38">
        <f>statadata1!I9</f>
        <v>116.80817413330078</v>
      </c>
      <c r="J11" s="36">
        <f>statadata1!J9</f>
        <v>47</v>
      </c>
      <c r="K11" s="57">
        <f>statadata1!L9</f>
        <v>16</v>
      </c>
      <c r="L11" s="120">
        <f>statadata1!M9</f>
        <v>1.268519401550293</v>
      </c>
      <c r="M11" s="37">
        <f>statadata1!N9</f>
        <v>1.4615930318832397</v>
      </c>
      <c r="N11" s="37">
        <f>statadata1!O9</f>
        <v>0</v>
      </c>
      <c r="O11" s="37">
        <f>statadata1!P9</f>
        <v>1.0836886167526245</v>
      </c>
      <c r="P11" s="38">
        <f>statadata1!Q9</f>
        <v>1.8170161247253418</v>
      </c>
      <c r="Q11" s="36">
        <f>statadata1!R9</f>
        <v>35</v>
      </c>
      <c r="R11" s="57">
        <f>statadata1!S9</f>
        <v>32</v>
      </c>
      <c r="S11" s="57">
        <f>statadata1!T9</f>
        <v>0</v>
      </c>
      <c r="T11" s="57">
        <f>statadata1!U9</f>
        <v>0</v>
      </c>
      <c r="U11" s="58">
        <f>statadata1!V9</f>
        <v>4</v>
      </c>
      <c r="V11" s="59">
        <f>statadata1!W9</f>
        <v>28</v>
      </c>
      <c r="W11" s="97" t="s">
        <v>43</v>
      </c>
      <c r="Y11" t="str">
        <f>statadata1!B9</f>
        <v>Versorgungsgebiet Mittelrhein-Westerwald</v>
      </c>
    </row>
    <row r="12" ht="13.5" customHeight="true" x14ac:dyDescent="0.25">
      <c r="B12" s="92" t="s">
        <v>2</v>
      </c>
      <c r="C12" s="39">
        <f>statadata1!C10</f>
        <v>618</v>
      </c>
      <c r="D12" s="40">
        <f>statadata1!D10</f>
        <v>473.63943481445313</v>
      </c>
      <c r="E12" s="40">
        <f>statadata1!E10</f>
        <v>473.63943481445313</v>
      </c>
      <c r="F12" s="40">
        <f>statadata1!F10</f>
        <v>1199.5638427734375</v>
      </c>
      <c r="G12" s="40">
        <f>statadata1!G10</f>
        <v>699.06793212890625</v>
      </c>
      <c r="H12" s="40">
        <f>statadata1!H10</f>
        <v>513.22357177734375</v>
      </c>
      <c r="I12" s="41">
        <f>statadata1!I10</f>
        <v>133.09049987792969</v>
      </c>
      <c r="J12" s="39">
        <f>statadata1!J10</f>
        <v>4</v>
      </c>
      <c r="K12" s="60">
        <f>statadata1!L10</f>
        <v>2</v>
      </c>
      <c r="L12" s="121">
        <f>statadata1!M10</f>
        <v>1.5328136682510376</v>
      </c>
      <c r="M12" s="40">
        <f>statadata1!N10</f>
        <v>0</v>
      </c>
      <c r="N12" s="40">
        <f>statadata1!O10</f>
        <v>0</v>
      </c>
      <c r="O12" s="40">
        <f>statadata1!P10</f>
        <v>3.0824239253997803</v>
      </c>
      <c r="P12" s="41">
        <f>statadata1!Q10</f>
        <v>0</v>
      </c>
      <c r="Q12" s="39">
        <f>statadata1!R10</f>
        <v>1</v>
      </c>
      <c r="R12" s="60">
        <f>statadata1!S10</f>
        <v>1</v>
      </c>
      <c r="S12" s="60">
        <f>statadata1!T10</f>
        <v>0</v>
      </c>
      <c r="T12" s="60">
        <f>statadata1!U10</f>
        <v>0</v>
      </c>
      <c r="U12" s="61">
        <f>statadata1!V10</f>
        <v>0</v>
      </c>
      <c r="V12" s="62">
        <f>statadata1!W10</f>
        <v>1</v>
      </c>
      <c r="W12" s="98" t="s">
        <v>2</v>
      </c>
      <c r="Y12" t="str">
        <f>statadata1!B10</f>
        <v>LK Ahrweiler</v>
      </c>
    </row>
    <row r="13" s="8" customFormat="true" ht="13.5" customHeight="true" x14ac:dyDescent="0.25">
      <c r="B13" s="93" t="s">
        <v>3</v>
      </c>
      <c r="C13" s="33">
        <f>statadata1!C11</f>
        <v>387</v>
      </c>
      <c r="D13" s="34">
        <f>statadata1!D11</f>
        <v>299.79782104492188</v>
      </c>
      <c r="E13" s="34">
        <f>statadata1!E11</f>
        <v>299.79782104492188</v>
      </c>
      <c r="F13" s="34">
        <f>statadata1!F11</f>
        <v>455.21395874023438</v>
      </c>
      <c r="G13" s="34">
        <f>statadata1!G11</f>
        <v>554.073486328125</v>
      </c>
      <c r="H13" s="34">
        <f>statadata1!H11</f>
        <v>333.45513916015625</v>
      </c>
      <c r="I13" s="35">
        <f>statadata1!I11</f>
        <v>124.40969085693359</v>
      </c>
      <c r="J13" s="33">
        <f>statadata1!J11</f>
        <v>12</v>
      </c>
      <c r="K13" s="63">
        <f>statadata1!L11</f>
        <v>1</v>
      </c>
      <c r="L13" s="122">
        <f>statadata1!M11</f>
        <v>0.77467131614685059</v>
      </c>
      <c r="M13" s="34">
        <f>statadata1!N11</f>
        <v>0</v>
      </c>
      <c r="N13" s="34">
        <f>statadata1!O11</f>
        <v>0</v>
      </c>
      <c r="O13" s="34">
        <f>statadata1!P11</f>
        <v>0</v>
      </c>
      <c r="P13" s="35">
        <f>statadata1!Q11</f>
        <v>2.538973331451416</v>
      </c>
      <c r="Q13" s="33">
        <f>statadata1!R11</f>
        <v>3</v>
      </c>
      <c r="R13" s="63">
        <f>statadata1!S11</f>
        <v>3</v>
      </c>
      <c r="S13" s="63">
        <f>statadata1!T11</f>
        <v>0</v>
      </c>
      <c r="T13" s="63">
        <f>statadata1!U11</f>
        <v>0</v>
      </c>
      <c r="U13" s="64">
        <f>statadata1!V11</f>
        <v>0</v>
      </c>
      <c r="V13" s="65">
        <f>statadata1!W11</f>
        <v>3</v>
      </c>
      <c r="W13" s="99" t="s">
        <v>3</v>
      </c>
      <c r="Y13" t="str">
        <f>statadata1!B11</f>
        <v>LK Altenkirchen</v>
      </c>
    </row>
    <row r="14" ht="14.25" customHeight="true" x14ac:dyDescent="0.25">
      <c r="B14" s="92" t="s">
        <v>10</v>
      </c>
      <c r="C14" s="39">
        <f>statadata1!C12</f>
        <v>377</v>
      </c>
      <c r="D14" s="40">
        <f>statadata1!D12</f>
        <v>612.23162841796875</v>
      </c>
      <c r="E14" s="40">
        <f>statadata1!E12</f>
        <v>611.76470947265625</v>
      </c>
      <c r="F14" s="40">
        <f>statadata1!F12</f>
        <v>1743.796142578125</v>
      </c>
      <c r="G14" s="40">
        <f>statadata1!G12</f>
        <v>840.33612060546875</v>
      </c>
      <c r="H14" s="40">
        <f>statadata1!H12</f>
        <v>691.86083984375</v>
      </c>
      <c r="I14" s="41">
        <f>statadata1!I12</f>
        <v>112.46943664550781</v>
      </c>
      <c r="J14" s="39">
        <f>statadata1!J12</f>
        <v>2</v>
      </c>
      <c r="K14" s="60">
        <f>statadata1!L12</f>
        <v>2</v>
      </c>
      <c r="L14" s="121">
        <f>statadata1!M12</f>
        <v>3.2454361915588379</v>
      </c>
      <c r="M14" s="40">
        <f>statadata1!N12</f>
        <v>16.767271041870117</v>
      </c>
      <c r="N14" s="40">
        <f>statadata1!O12</f>
        <v>0</v>
      </c>
      <c r="O14" s="40">
        <f>statadata1!P12</f>
        <v>0</v>
      </c>
      <c r="P14" s="41">
        <f>statadata1!Q12</f>
        <v>4.8899755477905273</v>
      </c>
      <c r="Q14" s="39">
        <f>statadata1!R12</f>
        <v>5</v>
      </c>
      <c r="R14" s="60">
        <f>statadata1!S12</f>
        <v>5</v>
      </c>
      <c r="S14" s="60">
        <f>statadata1!T12</f>
        <v>0</v>
      </c>
      <c r="T14" s="60">
        <f>statadata1!U12</f>
        <v>0</v>
      </c>
      <c r="U14" s="61">
        <f>statadata1!V12</f>
        <v>0</v>
      </c>
      <c r="V14" s="62">
        <f>statadata1!W12</f>
        <v>5</v>
      </c>
      <c r="W14" s="98" t="s">
        <v>10</v>
      </c>
      <c r="Y14" t="str">
        <f>statadata1!B12</f>
        <v>LK Cochem-Zell</v>
      </c>
    </row>
    <row r="15" s="8" customFormat="true" ht="13.5" customHeight="true" x14ac:dyDescent="0.25">
      <c r="B15" s="93" t="s">
        <v>27</v>
      </c>
      <c r="C15" s="33">
        <f>statadata1!C13</f>
        <v>780</v>
      </c>
      <c r="D15" s="34">
        <f>statadata1!D13</f>
        <v>687.90350341796875</v>
      </c>
      <c r="E15" s="34">
        <f>statadata1!E13</f>
        <v>687.87921142578125</v>
      </c>
      <c r="F15" s="34">
        <f>statadata1!F13</f>
        <v>1455.1754150390625</v>
      </c>
      <c r="G15" s="34">
        <f>statadata1!G13</f>
        <v>1284.304443359375</v>
      </c>
      <c r="H15" s="34">
        <f>statadata1!H13</f>
        <v>739.50762939453125</v>
      </c>
      <c r="I15" s="35">
        <f>statadata1!I13</f>
        <v>172.02552795410156</v>
      </c>
      <c r="J15" s="33">
        <f>statadata1!J13</f>
        <v>2</v>
      </c>
      <c r="K15" s="63">
        <f>statadata1!L13</f>
        <v>0</v>
      </c>
      <c r="L15" s="122">
        <f>statadata1!M13</f>
        <v>0</v>
      </c>
      <c r="M15" s="34">
        <f>statadata1!N13</f>
        <v>0</v>
      </c>
      <c r="N15" s="34">
        <f>statadata1!O13</f>
        <v>0</v>
      </c>
      <c r="O15" s="34">
        <f>statadata1!P13</f>
        <v>0</v>
      </c>
      <c r="P15" s="35">
        <f>statadata1!Q13</f>
        <v>0</v>
      </c>
      <c r="Q15" s="33">
        <f>statadata1!R13</f>
        <v>6</v>
      </c>
      <c r="R15" s="63">
        <f>statadata1!S13</f>
        <v>6</v>
      </c>
      <c r="S15" s="63">
        <f>statadata1!T13</f>
        <v>0</v>
      </c>
      <c r="T15" s="63">
        <f>statadata1!U13</f>
        <v>0</v>
      </c>
      <c r="U15" s="64">
        <f>statadata1!V13</f>
        <v>0</v>
      </c>
      <c r="V15" s="65">
        <f>statadata1!W13</f>
        <v>6</v>
      </c>
      <c r="W15" s="99" t="s">
        <v>27</v>
      </c>
      <c r="Y15" t="str">
        <f>statadata1!B13</f>
        <v>SK Koblenz</v>
      </c>
    </row>
    <row r="16" ht="14.25" customHeight="true" x14ac:dyDescent="0.25">
      <c r="B16" s="92" t="s">
        <v>16</v>
      </c>
      <c r="C16" s="39">
        <f>statadata1!C14</f>
        <v>916</v>
      </c>
      <c r="D16" s="40">
        <f>statadata1!D14</f>
        <v>426.47100830078125</v>
      </c>
      <c r="E16" s="40">
        <f>statadata1!E14</f>
        <v>426.47100830078125</v>
      </c>
      <c r="F16" s="40">
        <f>statadata1!F14</f>
        <v>814.9993896484375</v>
      </c>
      <c r="G16" s="40">
        <f>statadata1!G14</f>
        <v>876.80841064453125</v>
      </c>
      <c r="H16" s="40">
        <f>statadata1!H14</f>
        <v>459.96994018554688</v>
      </c>
      <c r="I16" s="41">
        <f>statadata1!I14</f>
        <v>115.92679595947266</v>
      </c>
      <c r="J16" s="39">
        <f>statadata1!J14</f>
        <v>1</v>
      </c>
      <c r="K16" s="60">
        <f>statadata1!L14</f>
        <v>0</v>
      </c>
      <c r="L16" s="121">
        <f>statadata1!M14</f>
        <v>0</v>
      </c>
      <c r="M16" s="40">
        <f>statadata1!N14</f>
        <v>0</v>
      </c>
      <c r="N16" s="40">
        <f>statadata1!O14</f>
        <v>0</v>
      </c>
      <c r="O16" s="40">
        <f>statadata1!P14</f>
        <v>0</v>
      </c>
      <c r="P16" s="41">
        <f>statadata1!Q14</f>
        <v>0</v>
      </c>
      <c r="Q16" s="39">
        <f>statadata1!R14</f>
        <v>3</v>
      </c>
      <c r="R16" s="60">
        <f>statadata1!S14</f>
        <v>3</v>
      </c>
      <c r="S16" s="60">
        <f>statadata1!T14</f>
        <v>0</v>
      </c>
      <c r="T16" s="60">
        <f>statadata1!U14</f>
        <v>0</v>
      </c>
      <c r="U16" s="61">
        <f>statadata1!V14</f>
        <v>1</v>
      </c>
      <c r="V16" s="62">
        <f>statadata1!W14</f>
        <v>2</v>
      </c>
      <c r="W16" s="98" t="s">
        <v>16</v>
      </c>
      <c r="Y16" t="str">
        <f>statadata1!B14</f>
        <v>LK Mayen-Koblenz</v>
      </c>
    </row>
    <row r="17" s="8" customFormat="true" ht="12.75" customHeight="true" x14ac:dyDescent="0.25">
      <c r="B17" s="93" t="s">
        <v>17</v>
      </c>
      <c r="C17" s="33">
        <f>statadata1!C15</f>
        <v>560</v>
      </c>
      <c r="D17" s="34">
        <f>statadata1!D15</f>
        <v>305.79202270507813</v>
      </c>
      <c r="E17" s="34">
        <f>statadata1!E15</f>
        <v>305.79202270507813</v>
      </c>
      <c r="F17" s="34">
        <f>statadata1!F15</f>
        <v>673.20635986328125</v>
      </c>
      <c r="G17" s="34">
        <f>statadata1!G15</f>
        <v>476.22381591796875</v>
      </c>
      <c r="H17" s="34">
        <f>statadata1!H15</f>
        <v>329.41635131835938</v>
      </c>
      <c r="I17" s="35">
        <f>statadata1!I15</f>
        <v>84.733543395996094</v>
      </c>
      <c r="J17" s="33">
        <f>statadata1!J15</f>
        <v>8</v>
      </c>
      <c r="K17" s="63">
        <f>statadata1!L15</f>
        <v>4</v>
      </c>
      <c r="L17" s="122">
        <f>statadata1!M15</f>
        <v>2.1842286586761475</v>
      </c>
      <c r="M17" s="34">
        <f>statadata1!N15</f>
        <v>0</v>
      </c>
      <c r="N17" s="34">
        <f>statadata1!O15</f>
        <v>0</v>
      </c>
      <c r="O17" s="34">
        <f>statadata1!P15</f>
        <v>2.1601071357727051</v>
      </c>
      <c r="P17" s="35">
        <f>statadata1!Q15</f>
        <v>3.6056826114654541</v>
      </c>
      <c r="Q17" s="33">
        <f>statadata1!R15</f>
        <v>5</v>
      </c>
      <c r="R17" s="63">
        <f>statadata1!S15</f>
        <v>5</v>
      </c>
      <c r="S17" s="63">
        <f>statadata1!T15</f>
        <v>0</v>
      </c>
      <c r="T17" s="63">
        <f>statadata1!U15</f>
        <v>0</v>
      </c>
      <c r="U17" s="64">
        <f>statadata1!V15</f>
        <v>2</v>
      </c>
      <c r="V17" s="65">
        <f>statadata1!W15</f>
        <v>3</v>
      </c>
      <c r="W17" s="99" t="s">
        <v>17</v>
      </c>
      <c r="Y17" t="str">
        <f>statadata1!B15</f>
        <v>LK Neuwied</v>
      </c>
    </row>
    <row r="18" ht="12.75" customHeight="true" x14ac:dyDescent="0.25">
      <c r="B18" s="92" t="s">
        <v>18</v>
      </c>
      <c r="C18" s="39">
        <f>statadata1!C16</f>
        <v>501</v>
      </c>
      <c r="D18" s="40">
        <f>statadata1!D16</f>
        <v>484.52142333984375</v>
      </c>
      <c r="E18" s="40">
        <f>statadata1!E16</f>
        <v>484.502685546875</v>
      </c>
      <c r="F18" s="40">
        <f>statadata1!F16</f>
        <v>944.66937255859375</v>
      </c>
      <c r="G18" s="40">
        <f>statadata1!G16</f>
        <v>829.4453125</v>
      </c>
      <c r="H18" s="40">
        <f>statadata1!H16</f>
        <v>564.75469970703125</v>
      </c>
      <c r="I18" s="41">
        <f>statadata1!I16</f>
        <v>116.87992095947266</v>
      </c>
      <c r="J18" s="39">
        <f>statadata1!J16</f>
        <v>0</v>
      </c>
      <c r="K18" s="60">
        <f>statadata1!L16</f>
        <v>0</v>
      </c>
      <c r="L18" s="121">
        <f>statadata1!M16</f>
        <v>0</v>
      </c>
      <c r="M18" s="40">
        <f>statadata1!N16</f>
        <v>0</v>
      </c>
      <c r="N18" s="40">
        <f>statadata1!O16</f>
        <v>0</v>
      </c>
      <c r="O18" s="40">
        <f>statadata1!P16</f>
        <v>0</v>
      </c>
      <c r="P18" s="41">
        <f>statadata1!Q16</f>
        <v>0</v>
      </c>
      <c r="Q18" s="39">
        <f>statadata1!R16</f>
        <v>2</v>
      </c>
      <c r="R18" s="60">
        <f>statadata1!S16</f>
        <v>2</v>
      </c>
      <c r="S18" s="60">
        <f>statadata1!T16</f>
        <v>0</v>
      </c>
      <c r="T18" s="60">
        <f>statadata1!U16</f>
        <v>0</v>
      </c>
      <c r="U18" s="61">
        <f>statadata1!V16</f>
        <v>1</v>
      </c>
      <c r="V18" s="62">
        <f>statadata1!W16</f>
        <v>1</v>
      </c>
      <c r="W18" s="98" t="s">
        <v>18</v>
      </c>
      <c r="Y18" t="str">
        <f>statadata1!B16</f>
        <v>LK Rhein-Hunsrück-Kreis</v>
      </c>
    </row>
    <row r="19" s="8" customFormat="true" ht="12.75" customHeight="true" x14ac:dyDescent="0.25">
      <c r="B19" s="93" t="s">
        <v>49</v>
      </c>
      <c r="C19" s="33">
        <f>statadata1!C17</f>
        <v>585</v>
      </c>
      <c r="D19" s="34">
        <f>statadata1!D17</f>
        <v>477.26272583007813</v>
      </c>
      <c r="E19" s="34">
        <f>statadata1!E17</f>
        <v>477.24713134765625</v>
      </c>
      <c r="F19" s="34">
        <f>statadata1!F17</f>
        <v>779.578125</v>
      </c>
      <c r="G19" s="34">
        <f>statadata1!G17</f>
        <v>808.98876953125</v>
      </c>
      <c r="H19" s="34">
        <f>statadata1!H17</f>
        <v>585.46685791015625</v>
      </c>
      <c r="I19" s="35">
        <f>statadata1!I17</f>
        <v>126.42224884033203</v>
      </c>
      <c r="J19" s="33">
        <f>statadata1!J17</f>
        <v>5</v>
      </c>
      <c r="K19" s="63">
        <f>statadata1!L17</f>
        <v>5</v>
      </c>
      <c r="L19" s="122">
        <f>statadata1!M17</f>
        <v>4.0790352821350098</v>
      </c>
      <c r="M19" s="34">
        <f>statadata1!N17</f>
        <v>7.6429228782653809</v>
      </c>
      <c r="N19" s="34">
        <f>statadata1!O17</f>
        <v>0</v>
      </c>
      <c r="O19" s="34">
        <f>statadata1!P17</f>
        <v>4.8519349098205566</v>
      </c>
      <c r="P19" s="35">
        <f>statadata1!Q17</f>
        <v>2.5800459384918213</v>
      </c>
      <c r="Q19" s="33">
        <f>statadata1!R17</f>
        <v>3</v>
      </c>
      <c r="R19" s="63">
        <f>statadata1!S17</f>
        <v>1</v>
      </c>
      <c r="S19" s="63">
        <f>statadata1!T17</f>
        <v>0</v>
      </c>
      <c r="T19" s="63">
        <f>statadata1!U17</f>
        <v>0</v>
      </c>
      <c r="U19" s="64">
        <f>statadata1!V17</f>
        <v>0</v>
      </c>
      <c r="V19" s="65">
        <f>statadata1!W17</f>
        <v>1</v>
      </c>
      <c r="W19" s="99" t="s">
        <v>49</v>
      </c>
      <c r="Y19" t="str">
        <f>statadata1!B17</f>
        <v>LK Rhein-Lahn-Kreis</v>
      </c>
    </row>
    <row r="20" ht="12.75" customHeight="true" x14ac:dyDescent="0.25">
      <c r="B20" s="92" t="s">
        <v>24</v>
      </c>
      <c r="C20" s="39">
        <f>statadata1!C18</f>
        <v>654</v>
      </c>
      <c r="D20" s="40">
        <f>statadata1!D18</f>
        <v>322.4375</v>
      </c>
      <c r="E20" s="40">
        <f>statadata1!E18</f>
        <v>322.4375</v>
      </c>
      <c r="F20" s="40">
        <f>statadata1!F18</f>
        <v>618.97601318359375</v>
      </c>
      <c r="G20" s="40">
        <f>statadata1!G18</f>
        <v>535.406982421875</v>
      </c>
      <c r="H20" s="40">
        <f>statadata1!H18</f>
        <v>354.0679931640625</v>
      </c>
      <c r="I20" s="41">
        <f>statadata1!I18</f>
        <v>96.322830200195313</v>
      </c>
      <c r="J20" s="39">
        <f>statadata1!J18</f>
        <v>13</v>
      </c>
      <c r="K20" s="60">
        <f>statadata1!L18</f>
        <v>2</v>
      </c>
      <c r="L20" s="121">
        <f>statadata1!M18</f>
        <v>0.98604744672775269</v>
      </c>
      <c r="M20" s="40">
        <f>statadata1!N18</f>
        <v>0</v>
      </c>
      <c r="N20" s="40">
        <f>statadata1!O18</f>
        <v>0</v>
      </c>
      <c r="O20" s="40">
        <f>statadata1!P18</f>
        <v>0</v>
      </c>
      <c r="P20" s="41">
        <f>statadata1!Q18</f>
        <v>3.3797485828399658</v>
      </c>
      <c r="Q20" s="39">
        <f>statadata1!R18</f>
        <v>7</v>
      </c>
      <c r="R20" s="60">
        <f>statadata1!S18</f>
        <v>6</v>
      </c>
      <c r="S20" s="60">
        <f>statadata1!T18</f>
        <v>0</v>
      </c>
      <c r="T20" s="60">
        <f>statadata1!U18</f>
        <v>0</v>
      </c>
      <c r="U20" s="61">
        <f>statadata1!V18</f>
        <v>0</v>
      </c>
      <c r="V20" s="62">
        <f>statadata1!W18</f>
        <v>6</v>
      </c>
      <c r="W20" s="98" t="s">
        <v>24</v>
      </c>
      <c r="Y20" t="str">
        <f>statadata1!B18</f>
        <v>LK Westerwaldkreis</v>
      </c>
    </row>
    <row r="21" ht="12.75" customHeight="true" x14ac:dyDescent="0.25">
      <c r="B21" s="94" t="s">
        <v>44</v>
      </c>
      <c r="C21" s="36">
        <f>statadata1!C19</f>
        <v>5820</v>
      </c>
      <c r="D21" s="37">
        <f>statadata1!D19</f>
        <v>659.56634521484375</v>
      </c>
      <c r="E21" s="37">
        <f>statadata1!E19</f>
        <v>657.48077392578125</v>
      </c>
      <c r="F21" s="37">
        <f>statadata1!F19</f>
        <v>1372.314453125</v>
      </c>
      <c r="G21" s="37">
        <f>statadata1!G19</f>
        <v>1009.3179931640625</v>
      </c>
      <c r="H21" s="37">
        <f>statadata1!H19</f>
        <v>730.611083984375</v>
      </c>
      <c r="I21" s="38">
        <f>statadata1!I19</f>
        <v>155.88496398925781</v>
      </c>
      <c r="J21" s="36">
        <f>statadata1!J19</f>
        <v>41</v>
      </c>
      <c r="K21" s="57">
        <f>statadata1!L19</f>
        <v>12</v>
      </c>
      <c r="L21" s="120">
        <f>statadata1!M19</f>
        <v>1.3556303977966309</v>
      </c>
      <c r="M21" s="37">
        <f>statadata1!N19</f>
        <v>3.0677669048309326</v>
      </c>
      <c r="N21" s="37">
        <f>statadata1!O19</f>
        <v>1.550411581993103</v>
      </c>
      <c r="O21" s="37">
        <f>statadata1!P19</f>
        <v>0.85004198551177979</v>
      </c>
      <c r="P21" s="38">
        <f>statadata1!Q19</f>
        <v>1.6029301881790161</v>
      </c>
      <c r="Q21" s="36">
        <f>statadata1!R19</f>
        <v>29</v>
      </c>
      <c r="R21" s="57">
        <f>statadata1!S19</f>
        <v>24</v>
      </c>
      <c r="S21" s="57">
        <f>statadata1!T19</f>
        <v>0</v>
      </c>
      <c r="T21" s="57">
        <f>statadata1!U19</f>
        <v>0</v>
      </c>
      <c r="U21" s="58">
        <f>statadata1!V19</f>
        <v>1</v>
      </c>
      <c r="V21" s="59">
        <f>statadata1!W19</f>
        <v>23</v>
      </c>
      <c r="W21" s="100" t="s">
        <v>44</v>
      </c>
      <c r="Y21" t="str">
        <f>statadata1!B19</f>
        <v>Versorgungsgebiet Rheinhessen-Nahe</v>
      </c>
    </row>
    <row r="22" s="8" customFormat="true" ht="12.75" customHeight="true" x14ac:dyDescent="0.25">
      <c r="B22" s="93" t="s">
        <v>4</v>
      </c>
      <c r="C22" s="33">
        <f>statadata1!C20</f>
        <v>497</v>
      </c>
      <c r="D22" s="34">
        <f>statadata1!D20</f>
        <v>380.21649169921875</v>
      </c>
      <c r="E22" s="34">
        <f>statadata1!E20</f>
        <v>380.11471557617188</v>
      </c>
      <c r="F22" s="34">
        <f>statadata1!F20</f>
        <v>881.0572509765625</v>
      </c>
      <c r="G22" s="34">
        <f>statadata1!G20</f>
        <v>688.0733642578125</v>
      </c>
      <c r="H22" s="34">
        <f>statadata1!H20</f>
        <v>392.31301879882813</v>
      </c>
      <c r="I22" s="35">
        <f>statadata1!I20</f>
        <v>74.319839477539063</v>
      </c>
      <c r="J22" s="33">
        <f>statadata1!J20</f>
        <v>4</v>
      </c>
      <c r="K22" s="63">
        <f>statadata1!L20</f>
        <v>1</v>
      </c>
      <c r="L22" s="122">
        <f>statadata1!M20</f>
        <v>0.76481837034225464</v>
      </c>
      <c r="M22" s="34">
        <f>statadata1!N20</f>
        <v>0</v>
      </c>
      <c r="N22" s="34">
        <f>statadata1!O20</f>
        <v>0</v>
      </c>
      <c r="O22" s="34">
        <f>statadata1!P20</f>
        <v>0</v>
      </c>
      <c r="P22" s="35">
        <f>statadata1!Q20</f>
        <v>2.6542799472808838</v>
      </c>
      <c r="Q22" s="33">
        <f>statadata1!R20</f>
        <v>2</v>
      </c>
      <c r="R22" s="63">
        <f>statadata1!S20</f>
        <v>2</v>
      </c>
      <c r="S22" s="63">
        <f>statadata1!T20</f>
        <v>0</v>
      </c>
      <c r="T22" s="63">
        <f>statadata1!U20</f>
        <v>0</v>
      </c>
      <c r="U22" s="64">
        <f>statadata1!V20</f>
        <v>0</v>
      </c>
      <c r="V22" s="65">
        <f>statadata1!W20</f>
        <v>2</v>
      </c>
      <c r="W22" s="99" t="s">
        <v>4</v>
      </c>
      <c r="Y22" t="str">
        <f>statadata1!B20</f>
        <v>LK Alzey-Worms</v>
      </c>
    </row>
    <row r="23" ht="12.75" customHeight="true" x14ac:dyDescent="0.25">
      <c r="B23" s="92" t="s">
        <v>6</v>
      </c>
      <c r="C23" s="39">
        <f>statadata1!C21</f>
        <v>1180</v>
      </c>
      <c r="D23" s="40">
        <f>statadata1!D21</f>
        <v>743.3258056640625</v>
      </c>
      <c r="E23" s="40">
        <f>statadata1!E21</f>
        <v>743.255615234375</v>
      </c>
      <c r="F23" s="40">
        <f>statadata1!F21</f>
        <v>1618.6842041015625</v>
      </c>
      <c r="G23" s="40">
        <f>statadata1!G21</f>
        <v>1172.173583984375</v>
      </c>
      <c r="H23" s="40">
        <f>statadata1!H21</f>
        <v>811.812744140625</v>
      </c>
      <c r="I23" s="41">
        <f>statadata1!I21</f>
        <v>231.53692626953125</v>
      </c>
      <c r="J23" s="39">
        <f>statadata1!J21</f>
        <v>0</v>
      </c>
      <c r="K23" s="60">
        <f>statadata1!L21</f>
        <v>0</v>
      </c>
      <c r="L23" s="121">
        <f>statadata1!M21</f>
        <v>0</v>
      </c>
      <c r="M23" s="40">
        <f>statadata1!N21</f>
        <v>0</v>
      </c>
      <c r="N23" s="40">
        <f>statadata1!O21</f>
        <v>0</v>
      </c>
      <c r="O23" s="40">
        <f>statadata1!P21</f>
        <v>0</v>
      </c>
      <c r="P23" s="41">
        <f>statadata1!Q21</f>
        <v>0</v>
      </c>
      <c r="Q23" s="39">
        <f>statadata1!R21</f>
        <v>0</v>
      </c>
      <c r="R23" s="60">
        <f>statadata1!S21</f>
        <v>0</v>
      </c>
      <c r="S23" s="60">
        <f>statadata1!T21</f>
        <v>0</v>
      </c>
      <c r="T23" s="60">
        <f>statadata1!U21</f>
        <v>0</v>
      </c>
      <c r="U23" s="61">
        <f>statadata1!V21</f>
        <v>0</v>
      </c>
      <c r="V23" s="62">
        <f>statadata1!W21</f>
        <v>0</v>
      </c>
      <c r="W23" s="98" t="s">
        <v>6</v>
      </c>
      <c r="Y23" t="str">
        <f>statadata1!B21</f>
        <v>LK Bad Kreuznach</v>
      </c>
    </row>
    <row r="24" s="8" customFormat="true" ht="12.75" customHeight="true" x14ac:dyDescent="0.25">
      <c r="B24" s="93" t="s">
        <v>8</v>
      </c>
      <c r="C24" s="33">
        <f>statadata1!C22</f>
        <v>471</v>
      </c>
      <c r="D24" s="34">
        <f>statadata1!D22</f>
        <v>582.7044677734375</v>
      </c>
      <c r="E24" s="34">
        <f>statadata1!E22</f>
        <v>565.64349365234375</v>
      </c>
      <c r="F24" s="34">
        <f>statadata1!F22</f>
        <v>1079.6378173828125</v>
      </c>
      <c r="G24" s="34">
        <f>statadata1!G22</f>
        <v>1178.6812744140625</v>
      </c>
      <c r="H24" s="34">
        <f>statadata1!H22</f>
        <v>715.1490478515625</v>
      </c>
      <c r="I24" s="35">
        <f>statadata1!I22</f>
        <v>93.808631896972656</v>
      </c>
      <c r="J24" s="33">
        <f>statadata1!J22</f>
        <v>4</v>
      </c>
      <c r="K24" s="63">
        <f>statadata1!L22</f>
        <v>1</v>
      </c>
      <c r="L24" s="122">
        <f>statadata1!M22</f>
        <v>1.2009415626525879</v>
      </c>
      <c r="M24" s="34">
        <f>statadata1!N22</f>
        <v>11.6090087890625</v>
      </c>
      <c r="N24" s="34">
        <f>statadata1!O22</f>
        <v>0</v>
      </c>
      <c r="O24" s="34">
        <f>statadata1!P22</f>
        <v>0</v>
      </c>
      <c r="P24" s="35">
        <f>statadata1!Q22</f>
        <v>0</v>
      </c>
      <c r="Q24" s="33">
        <f>statadata1!R22</f>
        <v>9</v>
      </c>
      <c r="R24" s="63">
        <f>statadata1!S22</f>
        <v>9</v>
      </c>
      <c r="S24" s="63">
        <f>statadata1!T22</f>
        <v>0</v>
      </c>
      <c r="T24" s="63">
        <f>statadata1!U22</f>
        <v>0</v>
      </c>
      <c r="U24" s="64">
        <f>statadata1!V22</f>
        <v>0</v>
      </c>
      <c r="V24" s="65">
        <f>statadata1!W22</f>
        <v>9</v>
      </c>
      <c r="W24" s="99" t="s">
        <v>8</v>
      </c>
      <c r="Y24" t="str">
        <f>statadata1!B22</f>
        <v>LK Birkenfeld</v>
      </c>
    </row>
    <row r="25" ht="12.75" customHeight="true" x14ac:dyDescent="0.25">
      <c r="B25" s="92" t="s">
        <v>15</v>
      </c>
      <c r="C25" s="39">
        <f>statadata1!C23</f>
        <v>1426</v>
      </c>
      <c r="D25" s="40">
        <f>statadata1!D23</f>
        <v>674.1519775390625</v>
      </c>
      <c r="E25" s="40">
        <f>statadata1!E23</f>
        <v>673.7252197265625</v>
      </c>
      <c r="F25" s="40">
        <f>statadata1!F23</f>
        <v>1385.0302734375</v>
      </c>
      <c r="G25" s="40">
        <f>statadata1!G23</f>
        <v>810.843505859375</v>
      </c>
      <c r="H25" s="40">
        <f>statadata1!H23</f>
        <v>786.1966552734375</v>
      </c>
      <c r="I25" s="41">
        <f>statadata1!I23</f>
        <v>154.74833679199219</v>
      </c>
      <c r="J25" s="39">
        <f>statadata1!J23</f>
        <v>10</v>
      </c>
      <c r="K25" s="60">
        <f>statadata1!L23</f>
        <v>2</v>
      </c>
      <c r="L25" s="121">
        <f>statadata1!M23</f>
        <v>0.94491612911224365</v>
      </c>
      <c r="M25" s="40">
        <f>statadata1!N23</f>
        <v>8.171269416809082</v>
      </c>
      <c r="N25" s="40">
        <f>statadata1!O23</f>
        <v>0</v>
      </c>
      <c r="O25" s="40">
        <f>statadata1!P23</f>
        <v>0</v>
      </c>
      <c r="P25" s="41">
        <f>statadata1!Q23</f>
        <v>0</v>
      </c>
      <c r="Q25" s="39">
        <f>statadata1!R23</f>
        <v>10</v>
      </c>
      <c r="R25" s="60">
        <f>statadata1!S23</f>
        <v>8</v>
      </c>
      <c r="S25" s="60">
        <f>statadata1!T23</f>
        <v>0</v>
      </c>
      <c r="T25" s="60">
        <f>statadata1!U23</f>
        <v>0</v>
      </c>
      <c r="U25" s="61">
        <f>statadata1!V23</f>
        <v>0</v>
      </c>
      <c r="V25" s="62">
        <f>statadata1!W23</f>
        <v>8</v>
      </c>
      <c r="W25" s="98" t="s">
        <v>15</v>
      </c>
      <c r="Y25" t="str">
        <f>statadata1!B23</f>
        <v>LK Mainz-Bingen</v>
      </c>
    </row>
    <row r="26" s="8" customFormat="true" ht="12.75" customHeight="true" x14ac:dyDescent="0.25">
      <c r="B26" s="93" t="s">
        <v>30</v>
      </c>
      <c r="C26" s="33">
        <f>statadata1!C24</f>
        <v>1824</v>
      </c>
      <c r="D26" s="34">
        <f>statadata1!D24</f>
        <v>840.07684326171875</v>
      </c>
      <c r="E26" s="34">
        <f>statadata1!E24</f>
        <v>839.39251708984375</v>
      </c>
      <c r="F26" s="34">
        <f>statadata1!F24</f>
        <v>1766.91064453125</v>
      </c>
      <c r="G26" s="34">
        <f>statadata1!G24</f>
        <v>1283.4378662109375</v>
      </c>
      <c r="H26" s="34">
        <f>statadata1!H24</f>
        <v>882.05743408203125</v>
      </c>
      <c r="I26" s="35">
        <f>statadata1!I24</f>
        <v>198.15713500976563</v>
      </c>
      <c r="J26" s="33">
        <f>statadata1!J24</f>
        <v>18</v>
      </c>
      <c r="K26" s="63">
        <f>statadata1!L24</f>
        <v>5</v>
      </c>
      <c r="L26" s="122">
        <f>statadata1!M24</f>
        <v>2.3009665012359619</v>
      </c>
      <c r="M26" s="34">
        <f>statadata1!N24</f>
        <v>0</v>
      </c>
      <c r="N26" s="34">
        <f>statadata1!O24</f>
        <v>0</v>
      </c>
      <c r="O26" s="34">
        <f>statadata1!P24</f>
        <v>1.5340129137039185</v>
      </c>
      <c r="P26" s="35">
        <f>statadata1!Q24</f>
        <v>5.9447140693664551</v>
      </c>
      <c r="Q26" s="33">
        <f>statadata1!R24</f>
        <v>3</v>
      </c>
      <c r="R26" s="63">
        <f>statadata1!S24</f>
        <v>2</v>
      </c>
      <c r="S26" s="63">
        <f>statadata1!T24</f>
        <v>0</v>
      </c>
      <c r="T26" s="63">
        <f>statadata1!U24</f>
        <v>0</v>
      </c>
      <c r="U26" s="64">
        <f>statadata1!V24</f>
        <v>0</v>
      </c>
      <c r="V26" s="65">
        <f>statadata1!W24</f>
        <v>2</v>
      </c>
      <c r="W26" s="99" t="s">
        <v>30</v>
      </c>
      <c r="Y26" t="str">
        <f>statadata1!B24</f>
        <v>SK Mainz</v>
      </c>
    </row>
    <row r="27" ht="12.75" customHeight="true" x14ac:dyDescent="0.25">
      <c r="B27" s="92" t="s">
        <v>35</v>
      </c>
      <c r="C27" s="39">
        <f>statadata1!C25</f>
        <v>422</v>
      </c>
      <c r="D27" s="40">
        <f>statadata1!D25</f>
        <v>505.63751220703125</v>
      </c>
      <c r="E27" s="40">
        <f>statadata1!E25</f>
        <v>505.63751220703125</v>
      </c>
      <c r="F27" s="40">
        <f>statadata1!F25</f>
        <v>1022.2858276367188</v>
      </c>
      <c r="G27" s="40">
        <f>statadata1!G25</f>
        <v>976.8956298828125</v>
      </c>
      <c r="H27" s="40">
        <f>statadata1!H25</f>
        <v>532.2415771484375</v>
      </c>
      <c r="I27" s="41">
        <f>statadata1!I25</f>
        <v>107.46678924560547</v>
      </c>
      <c r="J27" s="39">
        <f>statadata1!J25</f>
        <v>5</v>
      </c>
      <c r="K27" s="60">
        <f>statadata1!L25</f>
        <v>3</v>
      </c>
      <c r="L27" s="121">
        <f>statadata1!M25</f>
        <v>3.5945794582366943</v>
      </c>
      <c r="M27" s="40">
        <f>statadata1!N25</f>
        <v>0</v>
      </c>
      <c r="N27" s="40">
        <f>statadata1!O25</f>
        <v>15.506279945373535</v>
      </c>
      <c r="O27" s="40">
        <f>statadata1!P25</f>
        <v>4.5490732192993164</v>
      </c>
      <c r="P27" s="41">
        <f>statadata1!Q25</f>
        <v>0</v>
      </c>
      <c r="Q27" s="39">
        <f>statadata1!R25</f>
        <v>5</v>
      </c>
      <c r="R27" s="60">
        <f>statadata1!S25</f>
        <v>3</v>
      </c>
      <c r="S27" s="60">
        <f>statadata1!T25</f>
        <v>0</v>
      </c>
      <c r="T27" s="60">
        <f>statadata1!U25</f>
        <v>0</v>
      </c>
      <c r="U27" s="61">
        <f>statadata1!V25</f>
        <v>1</v>
      </c>
      <c r="V27" s="62">
        <f>statadata1!W25</f>
        <v>2</v>
      </c>
      <c r="W27" s="98" t="s">
        <v>35</v>
      </c>
      <c r="Y27" t="str">
        <f>statadata1!B25</f>
        <v>SK Worms</v>
      </c>
    </row>
    <row r="28" ht="12.75" customHeight="true" x14ac:dyDescent="0.25">
      <c r="B28" s="94" t="s">
        <v>50</v>
      </c>
      <c r="C28" s="36">
        <f>statadata1!C26</f>
        <v>4100</v>
      </c>
      <c r="D28" s="37">
        <f>statadata1!D26</f>
        <v>455.76519775390625</v>
      </c>
      <c r="E28" s="37">
        <f>statadata1!E26</f>
        <v>455.72872924804688</v>
      </c>
      <c r="F28" s="37">
        <f>statadata1!F26</f>
        <v>810.747314453125</v>
      </c>
      <c r="G28" s="37">
        <f>statadata1!G26</f>
        <v>688.7867431640625</v>
      </c>
      <c r="H28" s="37">
        <f>statadata1!H26</f>
        <v>527.3101806640625</v>
      </c>
      <c r="I28" s="38">
        <f>statadata1!I26</f>
        <v>136.2003173828125</v>
      </c>
      <c r="J28" s="36">
        <f>statadata1!J26</f>
        <v>28</v>
      </c>
      <c r="K28" s="57">
        <f>statadata1!L26</f>
        <v>13</v>
      </c>
      <c r="L28" s="120">
        <f>statadata1!M26</f>
        <v>1.4449934959411621</v>
      </c>
      <c r="M28" s="37">
        <f>statadata1!N26</f>
        <v>1.9583268165588379</v>
      </c>
      <c r="N28" s="37">
        <f>statadata1!O26</f>
        <v>3.0343027114868164</v>
      </c>
      <c r="O28" s="37">
        <f>statadata1!P26</f>
        <v>0.64410853385925293</v>
      </c>
      <c r="P28" s="38">
        <f>statadata1!Q26</f>
        <v>2.2574636936187744</v>
      </c>
      <c r="Q28" s="36">
        <f>statadata1!R26</f>
        <v>53</v>
      </c>
      <c r="R28" s="57">
        <f>statadata1!S26</f>
        <v>50</v>
      </c>
      <c r="S28" s="57">
        <f>statadata1!T26</f>
        <v>0</v>
      </c>
      <c r="T28" s="57">
        <f>statadata1!U26</f>
        <v>0</v>
      </c>
      <c r="U28" s="58">
        <f>statadata1!V26</f>
        <v>5</v>
      </c>
      <c r="V28" s="59">
        <f>statadata1!W26</f>
        <v>45</v>
      </c>
      <c r="W28" s="100" t="s">
        <v>50</v>
      </c>
      <c r="Y28" t="str">
        <f>statadata1!B26</f>
        <v>Versorgungsgebiet Rheinpfalz</v>
      </c>
    </row>
    <row r="29" ht="12.75" customHeight="true" x14ac:dyDescent="0.25">
      <c r="B29" s="92" t="s">
        <v>5</v>
      </c>
      <c r="C29" s="39">
        <f>statadata1!C27</f>
        <v>427</v>
      </c>
      <c r="D29" s="40">
        <f>statadata1!D27</f>
        <v>321.04296875</v>
      </c>
      <c r="E29" s="40">
        <f>statadata1!E27</f>
        <v>320.97540283203125</v>
      </c>
      <c r="F29" s="40">
        <f>statadata1!F27</f>
        <v>688.85504150390625</v>
      </c>
      <c r="G29" s="40">
        <f>statadata1!G27</f>
        <v>416.88937377929688</v>
      </c>
      <c r="H29" s="40">
        <f>statadata1!H27</f>
        <v>377.08419799804688</v>
      </c>
      <c r="I29" s="41">
        <f>statadata1!I27</f>
        <v>100.39931488037109</v>
      </c>
      <c r="J29" s="39">
        <f>statadata1!J27</f>
        <v>3</v>
      </c>
      <c r="K29" s="60">
        <f>statadata1!L27</f>
        <v>0</v>
      </c>
      <c r="L29" s="121">
        <f>statadata1!M27</f>
        <v>0</v>
      </c>
      <c r="M29" s="40">
        <f>statadata1!N27</f>
        <v>0</v>
      </c>
      <c r="N29" s="40">
        <f>statadata1!O27</f>
        <v>0</v>
      </c>
      <c r="O29" s="40">
        <f>statadata1!P27</f>
        <v>0</v>
      </c>
      <c r="P29" s="41">
        <f>statadata1!Q27</f>
        <v>0</v>
      </c>
      <c r="Q29" s="39">
        <f>statadata1!R27</f>
        <v>6</v>
      </c>
      <c r="R29" s="60">
        <f>statadata1!S27</f>
        <v>6</v>
      </c>
      <c r="S29" s="60">
        <f>statadata1!T27</f>
        <v>0</v>
      </c>
      <c r="T29" s="60">
        <f>statadata1!U27</f>
        <v>0</v>
      </c>
      <c r="U29" s="61">
        <f>statadata1!V27</f>
        <v>2</v>
      </c>
      <c r="V29" s="62">
        <f>statadata1!W27</f>
        <v>4</v>
      </c>
      <c r="W29" s="98" t="s">
        <v>5</v>
      </c>
      <c r="Y29" t="str">
        <f>statadata1!B27</f>
        <v>LK Bad Dürkheim</v>
      </c>
    </row>
    <row r="30" s="8" customFormat="true" ht="12.75" customHeight="true" x14ac:dyDescent="0.25">
      <c r="B30" s="93" t="s">
        <v>25</v>
      </c>
      <c r="C30" s="33">
        <f>statadata1!C28</f>
        <v>283</v>
      </c>
      <c r="D30" s="34">
        <f>statadata1!D28</f>
        <v>580.5128173828125</v>
      </c>
      <c r="E30" s="34">
        <f>statadata1!E28</f>
        <v>580.5128173828125</v>
      </c>
      <c r="F30" s="34">
        <f>statadata1!F28</f>
        <v>1051.708984375</v>
      </c>
      <c r="G30" s="34">
        <f>statadata1!G28</f>
        <v>782.3414306640625</v>
      </c>
      <c r="H30" s="34">
        <f>statadata1!H28</f>
        <v>715.8369140625</v>
      </c>
      <c r="I30" s="35">
        <f>statadata1!I28</f>
        <v>116.4383544921875</v>
      </c>
      <c r="J30" s="33">
        <f>statadata1!J28</f>
        <v>2</v>
      </c>
      <c r="K30" s="63">
        <f>statadata1!L28</f>
        <v>2</v>
      </c>
      <c r="L30" s="122">
        <f>statadata1!M28</f>
        <v>4.1025643348693848</v>
      </c>
      <c r="M30" s="34">
        <f>statadata1!N28</f>
        <v>0</v>
      </c>
      <c r="N30" s="34">
        <f>statadata1!O28</f>
        <v>27.940765380859375</v>
      </c>
      <c r="O30" s="34">
        <f>statadata1!P28</f>
        <v>4.0215554237365723</v>
      </c>
      <c r="P30" s="35">
        <f>statadata1!Q28</f>
        <v>0</v>
      </c>
      <c r="Q30" s="33">
        <f>statadata1!R28</f>
        <v>6</v>
      </c>
      <c r="R30" s="63">
        <f>statadata1!S28</f>
        <v>6</v>
      </c>
      <c r="S30" s="63">
        <f>statadata1!T28</f>
        <v>0</v>
      </c>
      <c r="T30" s="63">
        <f>statadata1!U28</f>
        <v>0</v>
      </c>
      <c r="U30" s="64">
        <f>statadata1!V28</f>
        <v>1</v>
      </c>
      <c r="V30" s="65">
        <f>statadata1!W28</f>
        <v>5</v>
      </c>
      <c r="W30" s="99" t="s">
        <v>25</v>
      </c>
      <c r="Y30" t="str">
        <f>statadata1!B28</f>
        <v>SK Frankenthal</v>
      </c>
    </row>
    <row r="31" ht="12.75" customHeight="true" x14ac:dyDescent="0.25">
      <c r="B31" s="92" t="s">
        <v>12</v>
      </c>
      <c r="C31" s="39">
        <f>statadata1!C29</f>
        <v>681</v>
      </c>
      <c r="D31" s="40">
        <f>statadata1!D29</f>
        <v>527.8824462890625</v>
      </c>
      <c r="E31" s="40">
        <f>statadata1!E29</f>
        <v>527.80877685546875</v>
      </c>
      <c r="F31" s="40">
        <f>statadata1!F29</f>
        <v>878.31903076171875</v>
      </c>
      <c r="G31" s="40">
        <f>statadata1!G29</f>
        <v>902.91162109375</v>
      </c>
      <c r="H31" s="40">
        <f>statadata1!H29</f>
        <v>588.0018310546875</v>
      </c>
      <c r="I31" s="41">
        <f>statadata1!I29</f>
        <v>170.70014953613281</v>
      </c>
      <c r="J31" s="39">
        <f>statadata1!J29</f>
        <v>3</v>
      </c>
      <c r="K31" s="60">
        <f>statadata1!L29</f>
        <v>2</v>
      </c>
      <c r="L31" s="121">
        <f>statadata1!M29</f>
        <v>1.55009925365448</v>
      </c>
      <c r="M31" s="40">
        <f>statadata1!N29</f>
        <v>0</v>
      </c>
      <c r="N31" s="40">
        <f>statadata1!O29</f>
        <v>0</v>
      </c>
      <c r="O31" s="40">
        <f>statadata1!P29</f>
        <v>0</v>
      </c>
      <c r="P31" s="41">
        <f>statadata1!Q29</f>
        <v>5.5064563751220703</v>
      </c>
      <c r="Q31" s="39">
        <f>statadata1!R29</f>
        <v>12</v>
      </c>
      <c r="R31" s="60">
        <f>statadata1!S29</f>
        <v>11</v>
      </c>
      <c r="S31" s="60">
        <f>statadata1!T29</f>
        <v>0</v>
      </c>
      <c r="T31" s="60">
        <f>statadata1!U29</f>
        <v>0</v>
      </c>
      <c r="U31" s="61">
        <f>statadata1!V29</f>
        <v>0</v>
      </c>
      <c r="V31" s="62">
        <f>statadata1!W29</f>
        <v>11</v>
      </c>
      <c r="W31" s="98" t="s">
        <v>12</v>
      </c>
      <c r="Y31" t="str">
        <f>statadata1!B29</f>
        <v>LK Germersheim</v>
      </c>
    </row>
    <row r="32" s="8" customFormat="true" ht="12.75" customHeight="true" x14ac:dyDescent="0.25">
      <c r="B32" s="93" t="s">
        <v>28</v>
      </c>
      <c r="C32" s="33">
        <f>statadata1!C30</f>
        <v>180</v>
      </c>
      <c r="D32" s="34">
        <f>statadata1!D30</f>
        <v>385.56280517578125</v>
      </c>
      <c r="E32" s="34">
        <f>statadata1!E30</f>
        <v>385.54629516601563</v>
      </c>
      <c r="F32" s="34">
        <f>statadata1!F30</f>
        <v>789.200439453125</v>
      </c>
      <c r="G32" s="34">
        <f>statadata1!G30</f>
        <v>704.009765625</v>
      </c>
      <c r="H32" s="34">
        <f>statadata1!H30</f>
        <v>410.83383178710938</v>
      </c>
      <c r="I32" s="35">
        <f>statadata1!I30</f>
        <v>89.321968078613281</v>
      </c>
      <c r="J32" s="33">
        <f>statadata1!J30</f>
        <v>3</v>
      </c>
      <c r="K32" s="63">
        <f>statadata1!L30</f>
        <v>0</v>
      </c>
      <c r="L32" s="122">
        <f>statadata1!M30</f>
        <v>0</v>
      </c>
      <c r="M32" s="34">
        <f>statadata1!N30</f>
        <v>0</v>
      </c>
      <c r="N32" s="34">
        <f>statadata1!O30</f>
        <v>0</v>
      </c>
      <c r="O32" s="34">
        <f>statadata1!P30</f>
        <v>0</v>
      </c>
      <c r="P32" s="35">
        <f>statadata1!Q30</f>
        <v>0</v>
      </c>
      <c r="Q32" s="33">
        <f>statadata1!R30</f>
        <v>3</v>
      </c>
      <c r="R32" s="63">
        <f>statadata1!S30</f>
        <v>3</v>
      </c>
      <c r="S32" s="63">
        <f>statadata1!T30</f>
        <v>0</v>
      </c>
      <c r="T32" s="63">
        <f>statadata1!U30</f>
        <v>0</v>
      </c>
      <c r="U32" s="64">
        <f>statadata1!V30</f>
        <v>0</v>
      </c>
      <c r="V32" s="65">
        <f>statadata1!W30</f>
        <v>3</v>
      </c>
      <c r="W32" s="99" t="s">
        <v>28</v>
      </c>
      <c r="Y32" t="str">
        <f>statadata1!B30</f>
        <v>SK Landau i.d.Pfalz</v>
      </c>
    </row>
    <row r="33" ht="12.75" customHeight="true" x14ac:dyDescent="0.25">
      <c r="B33" s="92" t="s">
        <v>29</v>
      </c>
      <c r="C33" s="39">
        <f>statadata1!C31</f>
        <v>969</v>
      </c>
      <c r="D33" s="40">
        <f>statadata1!D31</f>
        <v>561.5535888671875</v>
      </c>
      <c r="E33" s="40">
        <f>statadata1!E31</f>
        <v>561.5340576171875</v>
      </c>
      <c r="F33" s="40">
        <f>statadata1!F31</f>
        <v>829.5933837890625</v>
      </c>
      <c r="G33" s="40">
        <f>statadata1!G31</f>
        <v>833.8917236328125</v>
      </c>
      <c r="H33" s="40">
        <f>statadata1!H31</f>
        <v>631.29034423828125</v>
      </c>
      <c r="I33" s="41">
        <f>statadata1!I31</f>
        <v>186.15907287597656</v>
      </c>
      <c r="J33" s="39">
        <f>statadata1!J31</f>
        <v>6</v>
      </c>
      <c r="K33" s="60">
        <f>statadata1!L31</f>
        <v>3</v>
      </c>
      <c r="L33" s="121">
        <f>statadata1!M31</f>
        <v>1.7384954690933228</v>
      </c>
      <c r="M33" s="40">
        <f>statadata1!N31</f>
        <v>0</v>
      </c>
      <c r="N33" s="40">
        <f>statadata1!O31</f>
        <v>7.4454622268676758</v>
      </c>
      <c r="O33" s="40">
        <f>statadata1!P31</f>
        <v>2.1255567073822021</v>
      </c>
      <c r="P33" s="41">
        <f>statadata1!Q31</f>
        <v>0</v>
      </c>
      <c r="Q33" s="39">
        <f>statadata1!R31</f>
        <v>13</v>
      </c>
      <c r="R33" s="60">
        <f>statadata1!S31</f>
        <v>11</v>
      </c>
      <c r="S33" s="60">
        <f>statadata1!T31</f>
        <v>0</v>
      </c>
      <c r="T33" s="60">
        <f>statadata1!U31</f>
        <v>0</v>
      </c>
      <c r="U33" s="61">
        <f>statadata1!V31</f>
        <v>1</v>
      </c>
      <c r="V33" s="62">
        <f>statadata1!W31</f>
        <v>10</v>
      </c>
      <c r="W33" s="98" t="s">
        <v>29</v>
      </c>
      <c r="Y33" t="str">
        <f>statadata1!B31</f>
        <v>SK Ludwigshafen</v>
      </c>
    </row>
    <row r="34" s="8" customFormat="true" ht="12.75" customHeight="true" x14ac:dyDescent="0.25">
      <c r="B34" s="93" t="s">
        <v>31</v>
      </c>
      <c r="C34" s="33">
        <f>statadata1!C32</f>
        <v>143</v>
      </c>
      <c r="D34" s="34">
        <f>statadata1!D32</f>
        <v>268.26248168945313</v>
      </c>
      <c r="E34" s="34">
        <f>statadata1!E32</f>
        <v>268.21719360351563</v>
      </c>
      <c r="F34" s="34">
        <f>statadata1!F32</f>
        <v>486.70257568359375</v>
      </c>
      <c r="G34" s="34">
        <f>statadata1!G32</f>
        <v>420.60989379882813</v>
      </c>
      <c r="H34" s="34">
        <f>statadata1!H32</f>
        <v>330.97467041015625</v>
      </c>
      <c r="I34" s="35">
        <f>statadata1!I32</f>
        <v>68.716712951660156</v>
      </c>
      <c r="J34" s="33">
        <f>statadata1!J32</f>
        <v>1</v>
      </c>
      <c r="K34" s="63">
        <f>statadata1!L32</f>
        <v>0</v>
      </c>
      <c r="L34" s="122">
        <f>statadata1!M32</f>
        <v>0</v>
      </c>
      <c r="M34" s="34">
        <f>statadata1!N32</f>
        <v>0</v>
      </c>
      <c r="N34" s="34">
        <f>statadata1!O32</f>
        <v>0</v>
      </c>
      <c r="O34" s="34">
        <f>statadata1!P32</f>
        <v>0</v>
      </c>
      <c r="P34" s="35">
        <f>statadata1!Q32</f>
        <v>0</v>
      </c>
      <c r="Q34" s="33">
        <f>statadata1!R32</f>
        <v>3</v>
      </c>
      <c r="R34" s="63">
        <f>statadata1!S32</f>
        <v>3</v>
      </c>
      <c r="S34" s="63">
        <f>statadata1!T32</f>
        <v>0</v>
      </c>
      <c r="T34" s="63">
        <f>statadata1!U32</f>
        <v>0</v>
      </c>
      <c r="U34" s="64">
        <f>statadata1!V32</f>
        <v>1</v>
      </c>
      <c r="V34" s="65">
        <f>statadata1!W32</f>
        <v>2</v>
      </c>
      <c r="W34" s="99" t="s">
        <v>31</v>
      </c>
      <c r="Y34" t="str">
        <f>statadata1!B32</f>
        <v>SK Neustadt a.d.Weinstraße</v>
      </c>
    </row>
    <row r="35" ht="12.75" customHeight="true" x14ac:dyDescent="0.25">
      <c r="B35" s="92" t="s">
        <v>19</v>
      </c>
      <c r="C35" s="39">
        <f>statadata1!C33</f>
        <v>746</v>
      </c>
      <c r="D35" s="40">
        <f>statadata1!D33</f>
        <v>482.05538940429688</v>
      </c>
      <c r="E35" s="40">
        <f>statadata1!E33</f>
        <v>482.04293823242188</v>
      </c>
      <c r="F35" s="40">
        <f>statadata1!F33</f>
        <v>901.2994384765625</v>
      </c>
      <c r="G35" s="40">
        <f>statadata1!G33</f>
        <v>725.7552490234375</v>
      </c>
      <c r="H35" s="40">
        <f>statadata1!H33</f>
        <v>570.4783935546875</v>
      </c>
      <c r="I35" s="41">
        <f>statadata1!I33</f>
        <v>120.08595275878906</v>
      </c>
      <c r="J35" s="39">
        <f>statadata1!J33</f>
        <v>5</v>
      </c>
      <c r="K35" s="60">
        <f>statadata1!L33</f>
        <v>3</v>
      </c>
      <c r="L35" s="121">
        <f>statadata1!M33</f>
        <v>1.9385104179382324</v>
      </c>
      <c r="M35" s="40">
        <f>statadata1!N33</f>
        <v>5.5294442176818848</v>
      </c>
      <c r="N35" s="40">
        <f>statadata1!O33</f>
        <v>0</v>
      </c>
      <c r="O35" s="40">
        <f>statadata1!P33</f>
        <v>0</v>
      </c>
      <c r="P35" s="41">
        <f>statadata1!Q33</f>
        <v>4.2135424613952637</v>
      </c>
      <c r="Q35" s="39">
        <f>statadata1!R33</f>
        <v>5</v>
      </c>
      <c r="R35" s="60">
        <f>statadata1!S33</f>
        <v>5</v>
      </c>
      <c r="S35" s="60">
        <f>statadata1!T33</f>
        <v>0</v>
      </c>
      <c r="T35" s="60">
        <f>statadata1!U33</f>
        <v>0</v>
      </c>
      <c r="U35" s="61">
        <f>statadata1!V33</f>
        <v>0</v>
      </c>
      <c r="V35" s="62">
        <f>statadata1!W33</f>
        <v>5</v>
      </c>
      <c r="W35" s="98" t="s">
        <v>19</v>
      </c>
      <c r="Y35" t="str">
        <f>statadata1!B33</f>
        <v>LK Rhein-Pfalz-Kreis</v>
      </c>
    </row>
    <row r="36" s="8" customFormat="true" ht="12.75" customHeight="true" x14ac:dyDescent="0.25">
      <c r="B36" s="93" t="s">
        <v>33</v>
      </c>
      <c r="C36" s="33">
        <f>statadata1!C34</f>
        <v>358</v>
      </c>
      <c r="D36" s="34">
        <f>statadata1!D34</f>
        <v>705.5438232421875</v>
      </c>
      <c r="E36" s="34">
        <f>statadata1!E34</f>
        <v>705.47430419921875</v>
      </c>
      <c r="F36" s="34">
        <f>statadata1!F34</f>
        <v>981.29974365234375</v>
      </c>
      <c r="G36" s="34">
        <f>statadata1!G34</f>
        <v>1129.9434814453125</v>
      </c>
      <c r="H36" s="34">
        <f>statadata1!H34</f>
        <v>802.1390380859375</v>
      </c>
      <c r="I36" s="35">
        <f>statadata1!I34</f>
        <v>343.19757080078125</v>
      </c>
      <c r="J36" s="33">
        <f>statadata1!J34</f>
        <v>4</v>
      </c>
      <c r="K36" s="63">
        <f>statadata1!L34</f>
        <v>3</v>
      </c>
      <c r="L36" s="122">
        <f>statadata1!M34</f>
        <v>5.9117960929870605</v>
      </c>
      <c r="M36" s="34">
        <f>statadata1!N34</f>
        <v>18.51508903503418</v>
      </c>
      <c r="N36" s="34">
        <f>statadata1!O34</f>
        <v>0</v>
      </c>
      <c r="O36" s="34">
        <f>statadata1!P34</f>
        <v>0</v>
      </c>
      <c r="P36" s="35">
        <f>statadata1!Q34</f>
        <v>12.950851440429688</v>
      </c>
      <c r="Q36" s="33">
        <f>statadata1!R34</f>
        <v>3</v>
      </c>
      <c r="R36" s="63">
        <f>statadata1!S34</f>
        <v>3</v>
      </c>
      <c r="S36" s="63">
        <f>statadata1!T34</f>
        <v>0</v>
      </c>
      <c r="T36" s="63">
        <f>statadata1!U34</f>
        <v>0</v>
      </c>
      <c r="U36" s="64">
        <f>statadata1!V34</f>
        <v>0</v>
      </c>
      <c r="V36" s="65">
        <f>statadata1!W34</f>
        <v>3</v>
      </c>
      <c r="W36" s="99" t="s">
        <v>33</v>
      </c>
      <c r="Y36" t="str">
        <f>statadata1!B34</f>
        <v>SK Speyer</v>
      </c>
    </row>
    <row r="37" ht="12.75" customHeight="true" x14ac:dyDescent="0.25">
      <c r="B37" s="92" t="s">
        <v>20</v>
      </c>
      <c r="C37" s="39">
        <f>statadata1!C35</f>
        <v>313</v>
      </c>
      <c r="D37" s="40">
        <f>statadata1!D35</f>
        <v>282.53433227539063</v>
      </c>
      <c r="E37" s="40">
        <f>statadata1!E35</f>
        <v>282.53433227539063</v>
      </c>
      <c r="F37" s="40">
        <f>statadata1!F35</f>
        <v>665.642578125</v>
      </c>
      <c r="G37" s="40">
        <f>statadata1!G35</f>
        <v>317.25888061523438</v>
      </c>
      <c r="H37" s="40">
        <f>statadata1!H35</f>
        <v>329.70773315429688</v>
      </c>
      <c r="I37" s="41">
        <f>statadata1!I35</f>
        <v>73.49200439453125</v>
      </c>
      <c r="J37" s="39">
        <f>statadata1!J35</f>
        <v>1</v>
      </c>
      <c r="K37" s="60">
        <f>statadata1!L35</f>
        <v>0</v>
      </c>
      <c r="L37" s="121">
        <f>statadata1!M35</f>
        <v>0</v>
      </c>
      <c r="M37" s="40">
        <f>statadata1!N35</f>
        <v>0</v>
      </c>
      <c r="N37" s="40">
        <f>statadata1!O35</f>
        <v>0</v>
      </c>
      <c r="O37" s="40">
        <f>statadata1!P35</f>
        <v>0</v>
      </c>
      <c r="P37" s="41">
        <f>statadata1!Q35</f>
        <v>0</v>
      </c>
      <c r="Q37" s="39">
        <f>statadata1!R35</f>
        <v>2</v>
      </c>
      <c r="R37" s="60">
        <f>statadata1!S35</f>
        <v>2</v>
      </c>
      <c r="S37" s="60">
        <f>statadata1!T35</f>
        <v>0</v>
      </c>
      <c r="T37" s="60">
        <f>statadata1!U35</f>
        <v>0</v>
      </c>
      <c r="U37" s="61">
        <f>statadata1!V35</f>
        <v>0</v>
      </c>
      <c r="V37" s="62">
        <f>statadata1!W35</f>
        <v>2</v>
      </c>
      <c r="W37" s="98" t="s">
        <v>20</v>
      </c>
      <c r="Y37" t="str">
        <f>statadata1!B35</f>
        <v>LK Südliche Weinstraße</v>
      </c>
    </row>
    <row r="38" ht="12.75" customHeight="true" x14ac:dyDescent="0.25">
      <c r="B38" s="94" t="s">
        <v>45</v>
      </c>
      <c r="C38" s="36">
        <f>statadata1!C36</f>
        <v>2188</v>
      </c>
      <c r="D38" s="37">
        <f>statadata1!D36</f>
        <v>409.40203857421875</v>
      </c>
      <c r="E38" s="37">
        <f>statadata1!E36</f>
        <v>405.5494384765625</v>
      </c>
      <c r="F38" s="37">
        <f>statadata1!F36</f>
        <v>847.50189208984375</v>
      </c>
      <c r="G38" s="37">
        <f>statadata1!G36</f>
        <v>685.17755126953125</v>
      </c>
      <c r="H38" s="37">
        <f>statadata1!H36</f>
        <v>460.30001831054688</v>
      </c>
      <c r="I38" s="38">
        <f>statadata1!I36</f>
        <v>82.966575622558594</v>
      </c>
      <c r="J38" s="36">
        <f>statadata1!J36</f>
        <v>28</v>
      </c>
      <c r="K38" s="57">
        <f>statadata1!L36</f>
        <v>14</v>
      </c>
      <c r="L38" s="120">
        <f>statadata1!M36</f>
        <v>2.5949232578277588</v>
      </c>
      <c r="M38" s="37">
        <f>statadata1!N36</f>
        <v>1.7402502298355103</v>
      </c>
      <c r="N38" s="37">
        <f>statadata1!O36</f>
        <v>0</v>
      </c>
      <c r="O38" s="37">
        <f>statadata1!P36</f>
        <v>2.4671516418457031</v>
      </c>
      <c r="P38" s="38">
        <f>statadata1!Q36</f>
        <v>3.8890581130981445</v>
      </c>
      <c r="Q38" s="36">
        <f>statadata1!R36</f>
        <v>15</v>
      </c>
      <c r="R38" s="57">
        <f>statadata1!S36</f>
        <v>9</v>
      </c>
      <c r="S38" s="57">
        <f>statadata1!T36</f>
        <v>0</v>
      </c>
      <c r="T38" s="57">
        <f>statadata1!U36</f>
        <v>0</v>
      </c>
      <c r="U38" s="58">
        <f>statadata1!V36</f>
        <v>1</v>
      </c>
      <c r="V38" s="59">
        <f>statadata1!W36</f>
        <v>8</v>
      </c>
      <c r="W38" s="100" t="s">
        <v>45</v>
      </c>
      <c r="Y38" t="str">
        <f>statadata1!B36</f>
        <v>Versorgungsgebiet Trier</v>
      </c>
    </row>
    <row r="39" ht="12.75" customHeight="true" x14ac:dyDescent="0.25">
      <c r="B39" s="92" t="s">
        <v>7</v>
      </c>
      <c r="C39" s="39">
        <f>statadata1!C37</f>
        <v>505</v>
      </c>
      <c r="D39" s="40">
        <f>statadata1!D37</f>
        <v>448.15191650390625</v>
      </c>
      <c r="E39" s="40">
        <f>statadata1!E37</f>
        <v>441.7579345703125</v>
      </c>
      <c r="F39" s="40">
        <f>statadata1!F37</f>
        <v>1080.72705078125</v>
      </c>
      <c r="G39" s="40">
        <f>statadata1!G37</f>
        <v>777.92633056640625</v>
      </c>
      <c r="H39" s="40">
        <f>statadata1!H37</f>
        <v>485.9478759765625</v>
      </c>
      <c r="I39" s="41">
        <f>statadata1!I37</f>
        <v>90.800750732421875</v>
      </c>
      <c r="J39" s="39">
        <f>statadata1!J37</f>
        <v>11</v>
      </c>
      <c r="K39" s="60">
        <f>statadata1!L37</f>
        <v>6</v>
      </c>
      <c r="L39" s="121">
        <f>statadata1!M37</f>
        <v>5.2486090660095215</v>
      </c>
      <c r="M39" s="40">
        <f>statadata1!N37</f>
        <v>8.1873264312744141</v>
      </c>
      <c r="N39" s="40">
        <f>statadata1!O37</f>
        <v>0</v>
      </c>
      <c r="O39" s="40">
        <f>statadata1!P37</f>
        <v>3.5086488723754883</v>
      </c>
      <c r="P39" s="41">
        <f>statadata1!Q37</f>
        <v>8.5125703811645508</v>
      </c>
      <c r="Q39" s="39">
        <f>statadata1!R37</f>
        <v>4</v>
      </c>
      <c r="R39" s="60">
        <f>statadata1!S37</f>
        <v>2</v>
      </c>
      <c r="S39" s="60">
        <f>statadata1!T37</f>
        <v>0</v>
      </c>
      <c r="T39" s="60">
        <f>statadata1!U37</f>
        <v>0</v>
      </c>
      <c r="U39" s="61">
        <f>statadata1!V37</f>
        <v>0</v>
      </c>
      <c r="V39" s="62">
        <f>statadata1!W37</f>
        <v>2</v>
      </c>
      <c r="W39" s="98" t="s">
        <v>7</v>
      </c>
      <c r="Y39" t="str">
        <f>statadata1!B37</f>
        <v>LK Bernkastel-Wittlich</v>
      </c>
    </row>
    <row r="40" s="8" customFormat="true" ht="12.75" customHeight="true" x14ac:dyDescent="0.25">
      <c r="B40" s="93" t="s">
        <v>9</v>
      </c>
      <c r="C40" s="33">
        <f>statadata1!C38</f>
        <v>519</v>
      </c>
      <c r="D40" s="34">
        <f>statadata1!D38</f>
        <v>518.7147216796875</v>
      </c>
      <c r="E40" s="34">
        <f>statadata1!E38</f>
        <v>502.46389770507813</v>
      </c>
      <c r="F40" s="34">
        <f>statadata1!F38</f>
        <v>1162.688232421875</v>
      </c>
      <c r="G40" s="34">
        <f>statadata1!G38</f>
        <v>884.59991455078125</v>
      </c>
      <c r="H40" s="34">
        <f>statadata1!H38</f>
        <v>537.56268310546875</v>
      </c>
      <c r="I40" s="35">
        <f>statadata1!I38</f>
        <v>135.50135803222656</v>
      </c>
      <c r="J40" s="33">
        <f>statadata1!J38</f>
        <v>4</v>
      </c>
      <c r="K40" s="63">
        <f>statadata1!L38</f>
        <v>1</v>
      </c>
      <c r="L40" s="122">
        <f>statadata1!M38</f>
        <v>0.96813857555389404</v>
      </c>
      <c r="M40" s="34">
        <f>statadata1!N38</f>
        <v>0</v>
      </c>
      <c r="N40" s="34">
        <f>statadata1!O38</f>
        <v>0</v>
      </c>
      <c r="O40" s="34">
        <f>statadata1!P38</f>
        <v>0</v>
      </c>
      <c r="P40" s="35">
        <f>statadata1!Q38</f>
        <v>3.4743936061859131</v>
      </c>
      <c r="Q40" s="33">
        <f>statadata1!R38</f>
        <v>4</v>
      </c>
      <c r="R40" s="63">
        <f>statadata1!S38</f>
        <v>4</v>
      </c>
      <c r="S40" s="63">
        <f>statadata1!T38</f>
        <v>0</v>
      </c>
      <c r="T40" s="63">
        <f>statadata1!U38</f>
        <v>0</v>
      </c>
      <c r="U40" s="64">
        <f>statadata1!V38</f>
        <v>0</v>
      </c>
      <c r="V40" s="65">
        <f>statadata1!W38</f>
        <v>4</v>
      </c>
      <c r="W40" s="99" t="s">
        <v>9</v>
      </c>
      <c r="Y40" t="str">
        <f>statadata1!B38</f>
        <v>LK Bitburg-Prüm</v>
      </c>
    </row>
    <row r="41" ht="12.75" customHeight="true" x14ac:dyDescent="0.25">
      <c r="B41" s="92" t="s">
        <v>22</v>
      </c>
      <c r="C41" s="39">
        <f>statadata1!C39</f>
        <v>436</v>
      </c>
      <c r="D41" s="40">
        <f>statadata1!D39</f>
        <v>289.63748168945313</v>
      </c>
      <c r="E41" s="40">
        <f>statadata1!E39</f>
        <v>289.36068725585938</v>
      </c>
      <c r="F41" s="40">
        <f>statadata1!F39</f>
        <v>535.168212890625</v>
      </c>
      <c r="G41" s="40">
        <f>statadata1!G39</f>
        <v>450.52850341796875</v>
      </c>
      <c r="H41" s="40">
        <f>statadata1!H39</f>
        <v>348.49853515625</v>
      </c>
      <c r="I41" s="41">
        <f>statadata1!I39</f>
        <v>43.815147399902344</v>
      </c>
      <c r="J41" s="39">
        <f>statadata1!J39</f>
        <v>3</v>
      </c>
      <c r="K41" s="60">
        <f>statadata1!L39</f>
        <v>2</v>
      </c>
      <c r="L41" s="121">
        <f>statadata1!M39</f>
        <v>1.3273426294326782</v>
      </c>
      <c r="M41" s="40">
        <f>statadata1!N39</f>
        <v>0</v>
      </c>
      <c r="N41" s="40">
        <f>statadata1!O39</f>
        <v>0</v>
      </c>
      <c r="O41" s="40">
        <f>statadata1!P39</f>
        <v>1.2718924283981323</v>
      </c>
      <c r="P41" s="41">
        <f>statadata1!Q39</f>
        <v>2.3060603141784668</v>
      </c>
      <c r="Q41" s="39">
        <f>statadata1!R39</f>
        <v>1</v>
      </c>
      <c r="R41" s="60">
        <f>statadata1!S39</f>
        <v>1</v>
      </c>
      <c r="S41" s="60">
        <f>statadata1!T39</f>
        <v>0</v>
      </c>
      <c r="T41" s="60">
        <f>statadata1!U39</f>
        <v>0</v>
      </c>
      <c r="U41" s="61">
        <f>statadata1!V39</f>
        <v>0</v>
      </c>
      <c r="V41" s="62">
        <f>statadata1!W39</f>
        <v>1</v>
      </c>
      <c r="W41" s="98" t="s">
        <v>22</v>
      </c>
      <c r="Y41" t="str">
        <f>statadata1!B39</f>
        <v>LK Trier-Saarburg</v>
      </c>
    </row>
    <row r="42" s="8" customFormat="true" ht="12.75" customHeight="true" x14ac:dyDescent="0.25">
      <c r="B42" s="93" t="s">
        <v>34</v>
      </c>
      <c r="C42" s="33">
        <f>statadata1!C40</f>
        <v>531</v>
      </c>
      <c r="D42" s="34">
        <f>statadata1!D40</f>
        <v>479.7874755859375</v>
      </c>
      <c r="E42" s="34">
        <f>statadata1!E40</f>
        <v>479.55349731445313</v>
      </c>
      <c r="F42" s="34">
        <f>statadata1!F40</f>
        <v>870.20245361328125</v>
      </c>
      <c r="G42" s="34">
        <f>statadata1!G40</f>
        <v>862.18511962890625</v>
      </c>
      <c r="H42" s="34">
        <f>statadata1!H40</f>
        <v>535.956298828125</v>
      </c>
      <c r="I42" s="35">
        <f>statadata1!I40</f>
        <v>75.027198791503906</v>
      </c>
      <c r="J42" s="33">
        <f>statadata1!J40</f>
        <v>3</v>
      </c>
      <c r="K42" s="63">
        <f>statadata1!L40</f>
        <v>1</v>
      </c>
      <c r="L42" s="122">
        <f>statadata1!M40</f>
        <v>0.9031139612197876</v>
      </c>
      <c r="M42" s="34">
        <f>statadata1!N40</f>
        <v>0</v>
      </c>
      <c r="N42" s="34">
        <f>statadata1!O40</f>
        <v>0</v>
      </c>
      <c r="O42" s="34">
        <f>statadata1!P40</f>
        <v>0</v>
      </c>
      <c r="P42" s="35">
        <f>statadata1!Q40</f>
        <v>3.7513599395751953</v>
      </c>
      <c r="Q42" s="33">
        <f>statadata1!R40</f>
        <v>1</v>
      </c>
      <c r="R42" s="63">
        <f>statadata1!S40</f>
        <v>1</v>
      </c>
      <c r="S42" s="63">
        <f>statadata1!T40</f>
        <v>0</v>
      </c>
      <c r="T42" s="63">
        <f>statadata1!U40</f>
        <v>0</v>
      </c>
      <c r="U42" s="64">
        <f>statadata1!V40</f>
        <v>0</v>
      </c>
      <c r="V42" s="65">
        <f>statadata1!W40</f>
        <v>1</v>
      </c>
      <c r="W42" s="99" t="s">
        <v>34</v>
      </c>
      <c r="Y42" t="str">
        <f>statadata1!B40</f>
        <v>SK Trier</v>
      </c>
    </row>
    <row r="43" ht="12.75" customHeight="true" x14ac:dyDescent="0.25">
      <c r="B43" s="92" t="s">
        <v>23</v>
      </c>
      <c r="C43" s="39">
        <f>statadata1!C41</f>
        <v>197</v>
      </c>
      <c r="D43" s="40">
        <f>statadata1!D41</f>
        <v>325.66827392578125</v>
      </c>
      <c r="E43" s="40">
        <f>statadata1!E41</f>
        <v>325.60369873046875</v>
      </c>
      <c r="F43" s="40">
        <f>statadata1!F41</f>
        <v>619.24688720703125</v>
      </c>
      <c r="G43" s="40">
        <f>statadata1!G41</f>
        <v>486.67437744140625</v>
      </c>
      <c r="H43" s="40">
        <f>statadata1!H41</f>
        <v>403.77749633789063</v>
      </c>
      <c r="I43" s="41">
        <f>statadata1!I41</f>
        <v>88.959175109863281</v>
      </c>
      <c r="J43" s="39">
        <f>statadata1!J41</f>
        <v>7</v>
      </c>
      <c r="K43" s="60">
        <f>statadata1!L41</f>
        <v>4</v>
      </c>
      <c r="L43" s="121">
        <f>statadata1!M41</f>
        <v>6.6112422943115234</v>
      </c>
      <c r="M43" s="40">
        <f>statadata1!N41</f>
        <v>0</v>
      </c>
      <c r="N43" s="40">
        <f>statadata1!O41</f>
        <v>0</v>
      </c>
      <c r="O43" s="40">
        <f>statadata1!P41</f>
        <v>13.348015785217285</v>
      </c>
      <c r="P43" s="41">
        <f>statadata1!Q41</f>
        <v>0</v>
      </c>
      <c r="Q43" s="39">
        <f>statadata1!R41</f>
        <v>5</v>
      </c>
      <c r="R43" s="60">
        <f>statadata1!S41</f>
        <v>1</v>
      </c>
      <c r="S43" s="60">
        <f>statadata1!T41</f>
        <v>0</v>
      </c>
      <c r="T43" s="60">
        <f>statadata1!U41</f>
        <v>0</v>
      </c>
      <c r="U43" s="61">
        <f>statadata1!V41</f>
        <v>1</v>
      </c>
      <c r="V43" s="62">
        <f>statadata1!W41</f>
        <v>0</v>
      </c>
      <c r="W43" s="98" t="s">
        <v>23</v>
      </c>
      <c r="Y43" t="str">
        <f>statadata1!B41</f>
        <v>LK Vulkaneifel</v>
      </c>
    </row>
    <row r="44" ht="12.75" customHeight="true" x14ac:dyDescent="0.25">
      <c r="B44" s="94" t="s">
        <v>46</v>
      </c>
      <c r="C44" s="36">
        <f>statadata1!C42</f>
        <v>2493</v>
      </c>
      <c r="D44" s="37">
        <f>statadata1!D42</f>
        <v>478.7647705078125</v>
      </c>
      <c r="E44" s="37">
        <f>statadata1!E42</f>
        <v>452.98199462890625</v>
      </c>
      <c r="F44" s="37">
        <f>statadata1!F42</f>
        <v>842.827880859375</v>
      </c>
      <c r="G44" s="37">
        <f>statadata1!G42</f>
        <v>820.39971923828125</v>
      </c>
      <c r="H44" s="37">
        <f>statadata1!H42</f>
        <v>563.777587890625</v>
      </c>
      <c r="I44" s="38">
        <f>statadata1!I42</f>
        <v>139.51268005371094</v>
      </c>
      <c r="J44" s="36">
        <f>statadata1!J42</f>
        <v>15</v>
      </c>
      <c r="K44" s="57">
        <f>statadata1!L42</f>
        <v>7</v>
      </c>
      <c r="L44" s="120">
        <f>statadata1!M42</f>
        <v>1.2719109058380127</v>
      </c>
      <c r="M44" s="37">
        <f>statadata1!N42</f>
        <v>0</v>
      </c>
      <c r="N44" s="37">
        <f>statadata1!O42</f>
        <v>0</v>
      </c>
      <c r="O44" s="37">
        <f>statadata1!P42</f>
        <v>0.75624090433120728</v>
      </c>
      <c r="P44" s="38">
        <f>statadata1!Q42</f>
        <v>3.0594887733459473</v>
      </c>
      <c r="Q44" s="36">
        <f>statadata1!R42</f>
        <v>32</v>
      </c>
      <c r="R44" s="57">
        <f>statadata1!S42</f>
        <v>22</v>
      </c>
      <c r="S44" s="57">
        <f>statadata1!T42</f>
        <v>0</v>
      </c>
      <c r="T44" s="57">
        <f>statadata1!U42</f>
        <v>0</v>
      </c>
      <c r="U44" s="58">
        <f>statadata1!V42</f>
        <v>5</v>
      </c>
      <c r="V44" s="59">
        <f>statadata1!W42</f>
        <v>17</v>
      </c>
      <c r="W44" s="100" t="s">
        <v>46</v>
      </c>
      <c r="Y44" t="str">
        <f>statadata1!B42</f>
        <v>Versorgungsgebiet Westpfalz</v>
      </c>
    </row>
    <row r="45" ht="12.75" customHeight="true" x14ac:dyDescent="0.25">
      <c r="B45" s="92" t="s">
        <v>11</v>
      </c>
      <c r="C45" s="39">
        <f>statadata1!C43</f>
        <v>293</v>
      </c>
      <c r="D45" s="40">
        <f>statadata1!D43</f>
        <v>387.87911987304688</v>
      </c>
      <c r="E45" s="40">
        <f>statadata1!E43</f>
        <v>384.18670654296875</v>
      </c>
      <c r="F45" s="40">
        <f>statadata1!F43</f>
        <v>747.4573974609375</v>
      </c>
      <c r="G45" s="40">
        <f>statadata1!G43</f>
        <v>389.69839477539063</v>
      </c>
      <c r="H45" s="40">
        <f>statadata1!H43</f>
        <v>424.4615478515625</v>
      </c>
      <c r="I45" s="41">
        <f>statadata1!I43</f>
        <v>201.63020324707031</v>
      </c>
      <c r="J45" s="39">
        <f>statadata1!J43</f>
        <v>1</v>
      </c>
      <c r="K45" s="60">
        <f>statadata1!L43</f>
        <v>0</v>
      </c>
      <c r="L45" s="121">
        <f>statadata1!M43</f>
        <v>0</v>
      </c>
      <c r="M45" s="40">
        <f>statadata1!N43</f>
        <v>0</v>
      </c>
      <c r="N45" s="40">
        <f>statadata1!O43</f>
        <v>0</v>
      </c>
      <c r="O45" s="40">
        <f>statadata1!P43</f>
        <v>0</v>
      </c>
      <c r="P45" s="41">
        <f>statadata1!Q43</f>
        <v>0</v>
      </c>
      <c r="Q45" s="39">
        <f>statadata1!R43</f>
        <v>4</v>
      </c>
      <c r="R45" s="60">
        <f>statadata1!S43</f>
        <v>1</v>
      </c>
      <c r="S45" s="60">
        <f>statadata1!T43</f>
        <v>0</v>
      </c>
      <c r="T45" s="60">
        <f>statadata1!U43</f>
        <v>0</v>
      </c>
      <c r="U45" s="61">
        <f>statadata1!V43</f>
        <v>1</v>
      </c>
      <c r="V45" s="62">
        <f>statadata1!W43</f>
        <v>0</v>
      </c>
      <c r="W45" s="98" t="s">
        <v>11</v>
      </c>
      <c r="Y45" t="str">
        <f>statadata1!B43</f>
        <v>LK Donnersbergkreis</v>
      </c>
    </row>
    <row r="46" s="8" customFormat="true" ht="12.75" customHeight="true" x14ac:dyDescent="0.25">
      <c r="B46" s="93" t="s">
        <v>13</v>
      </c>
      <c r="C46" s="33">
        <f>statadata1!C44</f>
        <v>716</v>
      </c>
      <c r="D46" s="34">
        <f>statadata1!D44</f>
        <v>673.43865966796875</v>
      </c>
      <c r="E46" s="34">
        <f>statadata1!E44</f>
        <v>578.66534423828125</v>
      </c>
      <c r="F46" s="34">
        <f>statadata1!F44</f>
        <v>885.02386474609375</v>
      </c>
      <c r="G46" s="34">
        <f>statadata1!G44</f>
        <v>1300.753662109375</v>
      </c>
      <c r="H46" s="34">
        <f>statadata1!H44</f>
        <v>845.93402099609375</v>
      </c>
      <c r="I46" s="35">
        <f>statadata1!I44</f>
        <v>145.69577026367188</v>
      </c>
      <c r="J46" s="33">
        <f>statadata1!J44</f>
        <v>4</v>
      </c>
      <c r="K46" s="63">
        <f>statadata1!L44</f>
        <v>2</v>
      </c>
      <c r="L46" s="122">
        <f>statadata1!M44</f>
        <v>1.6163836717605591</v>
      </c>
      <c r="M46" s="34">
        <f>statadata1!N44</f>
        <v>0</v>
      </c>
      <c r="N46" s="34">
        <f>statadata1!O44</f>
        <v>0</v>
      </c>
      <c r="O46" s="34">
        <f>statadata1!P44</f>
        <v>1.8924698829650879</v>
      </c>
      <c r="P46" s="35">
        <f>statadata1!Q44</f>
        <v>3.0999100208282471</v>
      </c>
      <c r="Q46" s="33">
        <f>statadata1!R44</f>
        <v>3</v>
      </c>
      <c r="R46" s="63">
        <f>statadata1!S44</f>
        <v>2</v>
      </c>
      <c r="S46" s="63">
        <f>statadata1!T44</f>
        <v>0</v>
      </c>
      <c r="T46" s="63">
        <f>statadata1!U44</f>
        <v>0</v>
      </c>
      <c r="U46" s="64">
        <f>statadata1!V44</f>
        <v>2</v>
      </c>
      <c r="V46" s="65">
        <f>statadata1!W44</f>
        <v>0</v>
      </c>
      <c r="W46" s="99" t="s">
        <v>13</v>
      </c>
      <c r="Y46" t="str">
        <f>statadata1!B44</f>
        <v>LK Kaiserslautern</v>
      </c>
    </row>
    <row r="47" ht="12.75" customHeight="true" x14ac:dyDescent="0.25">
      <c r="B47" s="92" t="s">
        <v>26</v>
      </c>
      <c r="C47" s="39">
        <f>statadata1!C45</f>
        <v>761</v>
      </c>
      <c r="D47" s="40">
        <f>statadata1!D45</f>
        <v>763.5809326171875</v>
      </c>
      <c r="E47" s="40">
        <f>statadata1!E45</f>
        <v>716.81549072265625</v>
      </c>
      <c r="F47" s="40">
        <f>statadata1!F45</f>
        <v>1431.611572265625</v>
      </c>
      <c r="G47" s="40">
        <f>statadata1!G45</f>
        <v>1440.576171875</v>
      </c>
      <c r="H47" s="40">
        <f>statadata1!H45</f>
        <v>838.68408203125</v>
      </c>
      <c r="I47" s="41">
        <f>statadata1!I45</f>
        <v>191.0640869140625</v>
      </c>
      <c r="J47" s="39">
        <f>statadata1!J45</f>
        <v>3</v>
      </c>
      <c r="K47" s="60">
        <f>statadata1!L45</f>
        <v>2</v>
      </c>
      <c r="L47" s="121">
        <f>statadata1!M45</f>
        <v>1.8838777542114258</v>
      </c>
      <c r="M47" s="40">
        <f>statadata1!N45</f>
        <v>0</v>
      </c>
      <c r="N47" s="40">
        <f>statadata1!O45</f>
        <v>0</v>
      </c>
      <c r="O47" s="40">
        <f>statadata1!P45</f>
        <v>1.8036216497421265</v>
      </c>
      <c r="P47" s="41">
        <f>statadata1!Q45</f>
        <v>3.674309253692627</v>
      </c>
      <c r="Q47" s="39">
        <f>statadata1!R45</f>
        <v>14</v>
      </c>
      <c r="R47" s="60">
        <f>statadata1!S45</f>
        <v>11</v>
      </c>
      <c r="S47" s="60">
        <f>statadata1!T45</f>
        <v>0</v>
      </c>
      <c r="T47" s="60">
        <f>statadata1!U45</f>
        <v>0</v>
      </c>
      <c r="U47" s="61">
        <f>statadata1!V45</f>
        <v>0</v>
      </c>
      <c r="V47" s="62">
        <f>statadata1!W45</f>
        <v>11</v>
      </c>
      <c r="W47" s="98" t="s">
        <v>26</v>
      </c>
      <c r="Y47" t="str">
        <f>statadata1!B45</f>
        <v>SK Kaiserslautern</v>
      </c>
    </row>
    <row r="48" s="8" customFormat="true" ht="12.75" customHeight="true" x14ac:dyDescent="0.25">
      <c r="B48" s="93" t="s">
        <v>14</v>
      </c>
      <c r="C48" s="33">
        <f>statadata1!C46</f>
        <v>266</v>
      </c>
      <c r="D48" s="34">
        <f>statadata1!D46</f>
        <v>379.43084716796875</v>
      </c>
      <c r="E48" s="34">
        <f>statadata1!E46</f>
        <v>360.05792236328125</v>
      </c>
      <c r="F48" s="34">
        <f>statadata1!F46</f>
        <v>836.3685302734375</v>
      </c>
      <c r="G48" s="34">
        <f>statadata1!G46</f>
        <v>595.7271728515625</v>
      </c>
      <c r="H48" s="34">
        <f>statadata1!H46</f>
        <v>422.12518310546875</v>
      </c>
      <c r="I48" s="35">
        <f>statadata1!I46</f>
        <v>127.80097198486328</v>
      </c>
      <c r="J48" s="33">
        <f>statadata1!J46</f>
        <v>4</v>
      </c>
      <c r="K48" s="63">
        <f>statadata1!L46</f>
        <v>1</v>
      </c>
      <c r="L48" s="122">
        <f>statadata1!M46</f>
        <v>1.3536012172698975</v>
      </c>
      <c r="M48" s="34">
        <f>statadata1!N46</f>
        <v>0</v>
      </c>
      <c r="N48" s="34">
        <f>statadata1!O46</f>
        <v>0</v>
      </c>
      <c r="O48" s="34">
        <f>statadata1!P46</f>
        <v>0</v>
      </c>
      <c r="P48" s="35">
        <f>statadata1!Q46</f>
        <v>4.2600321769714355</v>
      </c>
      <c r="Q48" s="33">
        <f>statadata1!R46</f>
        <v>4</v>
      </c>
      <c r="R48" s="63">
        <f>statadata1!S46</f>
        <v>4</v>
      </c>
      <c r="S48" s="63">
        <f>statadata1!T46</f>
        <v>0</v>
      </c>
      <c r="T48" s="63">
        <f>statadata1!U46</f>
        <v>0</v>
      </c>
      <c r="U48" s="64">
        <f>statadata1!V46</f>
        <v>1</v>
      </c>
      <c r="V48" s="65">
        <f>statadata1!W46</f>
        <v>3</v>
      </c>
      <c r="W48" s="99" t="s">
        <v>14</v>
      </c>
      <c r="Y48" t="str">
        <f>statadata1!B46</f>
        <v>LK Kusel</v>
      </c>
    </row>
    <row r="49" ht="12.75" customHeight="true" x14ac:dyDescent="0.25">
      <c r="B49" s="92" t="s">
        <v>32</v>
      </c>
      <c r="C49" s="39">
        <f>statadata1!C47</f>
        <v>105</v>
      </c>
      <c r="D49" s="40">
        <f>statadata1!D47</f>
        <v>261.35006713867188</v>
      </c>
      <c r="E49" s="40">
        <f>statadata1!E47</f>
        <v>261.26553344726563</v>
      </c>
      <c r="F49" s="40">
        <f>statadata1!F47</f>
        <v>337.51205444335938</v>
      </c>
      <c r="G49" s="40">
        <f>statadata1!G47</f>
        <v>502.5125732421875</v>
      </c>
      <c r="H49" s="40">
        <f>statadata1!H47</f>
        <v>350.80584716796875</v>
      </c>
      <c r="I49" s="41">
        <f>statadata1!I47</f>
        <v>58.940544128417969</v>
      </c>
      <c r="J49" s="39">
        <f>statadata1!J47</f>
        <v>1</v>
      </c>
      <c r="K49" s="60">
        <f>statadata1!L47</f>
        <v>0</v>
      </c>
      <c r="L49" s="121">
        <f>statadata1!M47</f>
        <v>0</v>
      </c>
      <c r="M49" s="40">
        <f>statadata1!N47</f>
        <v>0</v>
      </c>
      <c r="N49" s="40">
        <f>statadata1!O47</f>
        <v>0</v>
      </c>
      <c r="O49" s="40">
        <f>statadata1!P47</f>
        <v>0</v>
      </c>
      <c r="P49" s="41">
        <f>statadata1!Q47</f>
        <v>0</v>
      </c>
      <c r="Q49" s="39">
        <f>statadata1!R47</f>
        <v>1</v>
      </c>
      <c r="R49" s="60">
        <f>statadata1!S47</f>
        <v>0</v>
      </c>
      <c r="S49" s="60">
        <f>statadata1!T47</f>
        <v>0</v>
      </c>
      <c r="T49" s="60">
        <f>statadata1!U47</f>
        <v>0</v>
      </c>
      <c r="U49" s="61">
        <f>statadata1!V47</f>
        <v>0</v>
      </c>
      <c r="V49" s="62">
        <f>statadata1!W47</f>
        <v>0</v>
      </c>
      <c r="W49" s="98" t="s">
        <v>32</v>
      </c>
      <c r="Y49" t="str">
        <f>statadata1!B47</f>
        <v>SK Pirmasens</v>
      </c>
    </row>
    <row r="50" s="8" customFormat="true" ht="12.75" customHeight="true" x14ac:dyDescent="0.25">
      <c r="B50" s="93" t="s">
        <v>21</v>
      </c>
      <c r="C50" s="33">
        <f>statadata1!C48</f>
        <v>231</v>
      </c>
      <c r="D50" s="34">
        <f>statadata1!D48</f>
        <v>243.38334655761719</v>
      </c>
      <c r="E50" s="34">
        <f>statadata1!E48</f>
        <v>240.36210632324219</v>
      </c>
      <c r="F50" s="34">
        <f>statadata1!F48</f>
        <v>439.8504638671875</v>
      </c>
      <c r="G50" s="34">
        <f>statadata1!G48</f>
        <v>400.70523071289063</v>
      </c>
      <c r="H50" s="34">
        <f>statadata1!H48</f>
        <v>287.03009033203125</v>
      </c>
      <c r="I50" s="35">
        <f>statadata1!I48</f>
        <v>97.282180786132813</v>
      </c>
      <c r="J50" s="33">
        <f>statadata1!J48</f>
        <v>2</v>
      </c>
      <c r="K50" s="63">
        <f>statadata1!L48</f>
        <v>2</v>
      </c>
      <c r="L50" s="122">
        <f>statadata1!M48</f>
        <v>2.081057071685791</v>
      </c>
      <c r="M50" s="34">
        <f>statadata1!N48</f>
        <v>0</v>
      </c>
      <c r="N50" s="34">
        <f>statadata1!O48</f>
        <v>0</v>
      </c>
      <c r="O50" s="34">
        <f>statadata1!P48</f>
        <v>0</v>
      </c>
      <c r="P50" s="35">
        <f>statadata1!Q48</f>
        <v>6.0801362991333008</v>
      </c>
      <c r="Q50" s="33">
        <f>statadata1!R48</f>
        <v>5</v>
      </c>
      <c r="R50" s="63">
        <f>statadata1!S48</f>
        <v>3</v>
      </c>
      <c r="S50" s="63">
        <f>statadata1!T48</f>
        <v>0</v>
      </c>
      <c r="T50" s="63">
        <f>statadata1!U48</f>
        <v>0</v>
      </c>
      <c r="U50" s="64">
        <f>statadata1!V48</f>
        <v>1</v>
      </c>
      <c r="V50" s="65">
        <f>statadata1!W48</f>
        <v>2</v>
      </c>
      <c r="W50" s="99" t="s">
        <v>21</v>
      </c>
      <c r="Y50" t="str">
        <f>statadata1!B48</f>
        <v>LK Südwestpfalz</v>
      </c>
    </row>
    <row r="51" ht="12.75" customHeight="true" thickBot="true" x14ac:dyDescent="0.3">
      <c r="B51" s="95" t="s">
        <v>36</v>
      </c>
      <c r="C51" s="42">
        <f>statadata1!C49</f>
        <v>121</v>
      </c>
      <c r="D51" s="43">
        <f>statadata1!D49</f>
        <v>355.87188720703125</v>
      </c>
      <c r="E51" s="43">
        <f>statadata1!E49</f>
        <v>355.67312622070313</v>
      </c>
      <c r="F51" s="43">
        <f>statadata1!F49</f>
        <v>829.045166015625</v>
      </c>
      <c r="G51" s="43">
        <f>statadata1!G49</f>
        <v>441.41250610351563</v>
      </c>
      <c r="H51" s="43">
        <f>statadata1!H49</f>
        <v>398.59048461914063</v>
      </c>
      <c r="I51" s="44">
        <f>statadata1!I49</f>
        <v>112.1495361328125</v>
      </c>
      <c r="J51" s="42">
        <f>statadata1!J49</f>
        <v>0</v>
      </c>
      <c r="K51" s="66">
        <f>statadata1!L49</f>
        <v>0</v>
      </c>
      <c r="L51" s="123">
        <f>statadata1!M49</f>
        <v>0</v>
      </c>
      <c r="M51" s="43">
        <f>statadata1!N49</f>
        <v>0</v>
      </c>
      <c r="N51" s="43">
        <f>statadata1!O49</f>
        <v>0</v>
      </c>
      <c r="O51" s="43">
        <f>statadata1!P49</f>
        <v>0</v>
      </c>
      <c r="P51" s="44">
        <f>statadata1!Q49</f>
        <v>0</v>
      </c>
      <c r="Q51" s="42">
        <f>statadata1!R49</f>
        <v>1</v>
      </c>
      <c r="R51" s="66">
        <f>statadata1!S49</f>
        <v>1</v>
      </c>
      <c r="S51" s="66">
        <f>statadata1!T49</f>
        <v>0</v>
      </c>
      <c r="T51" s="66">
        <f>statadata1!U49</f>
        <v>0</v>
      </c>
      <c r="U51" s="67">
        <f>statadata1!V49</f>
        <v>0</v>
      </c>
      <c r="V51" s="68">
        <f>statadata1!W49</f>
        <v>1</v>
      </c>
      <c r="W51" s="101" t="s">
        <v>36</v>
      </c>
      <c r="Y51" t="str">
        <f>statadata1!B49</f>
        <v>SK Zweibrücken</v>
      </c>
    </row>
    <row r="52" ht="13.5" customHeight="true" x14ac:dyDescent="0.25">
      <c r="A52" s="87"/>
      <c r="B52" s="227" t="s">
        <v>76</v>
      </c>
      <c r="C52" s="228"/>
      <c r="D52" s="228"/>
      <c r="E52" s="228"/>
      <c r="F52" s="228"/>
      <c r="G52" s="228"/>
      <c r="H52" s="228"/>
      <c r="I52" s="228"/>
      <c r="J52" s="228"/>
      <c r="K52" s="228"/>
      <c r="L52" s="228"/>
      <c r="M52" s="228"/>
      <c r="N52" s="228"/>
      <c r="O52" s="228"/>
      <c r="P52" s="228"/>
      <c r="Q52" s="228"/>
      <c r="R52" s="228"/>
      <c r="S52" s="228"/>
      <c r="T52" s="228"/>
      <c r="U52" s="228"/>
      <c r="V52" s="228"/>
      <c r="W52" s="229"/>
    </row>
    <row r="53" ht="13.5" customHeight="true" x14ac:dyDescent="0.25">
      <c r="A53" s="84"/>
      <c r="B53" s="215" t="s">
        <v>96</v>
      </c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6"/>
    </row>
    <row r="54" ht="13.5" customHeight="true" x14ac:dyDescent="0.25">
      <c r="B54" s="215" t="s">
        <v>97</v>
      </c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6"/>
      <c r="X54" s="86"/>
    </row>
    <row r="55" ht="12.75" customHeight="true" x14ac:dyDescent="0.25">
      <c r="A55" s="89"/>
      <c r="B55" s="215" t="s">
        <v>95</v>
      </c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6"/>
      <c r="X55" s="85"/>
    </row>
    <row r="56" ht="14.25" customHeight="true" x14ac:dyDescent="0.25">
      <c r="A56" s="82"/>
      <c r="B56" s="215" t="s">
        <v>101</v>
      </c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6"/>
      <c r="X56" s="86"/>
    </row>
    <row r="57" x14ac:dyDescent="0.25">
      <c r="A57" s="83"/>
      <c r="B57" s="215" t="s">
        <v>100</v>
      </c>
      <c r="C57" s="216"/>
      <c r="D57" s="216"/>
      <c r="E57" s="216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7"/>
      <c r="X57" s="86"/>
    </row>
    <row r="58" x14ac:dyDescent="0.25">
      <c r="A58" s="88"/>
      <c r="B58" s="212" t="s">
        <v>42</v>
      </c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4"/>
      <c r="X58" s="85"/>
    </row>
  </sheetData>
  <mergeCells count="25">
    <mergeCell ref="D8:I8"/>
    <mergeCell ref="C7:I7"/>
    <mergeCell ref="C8:C9"/>
    <mergeCell ref="R7:V7"/>
    <mergeCell ref="C6:P6"/>
    <mergeCell ref="Q6:V6"/>
    <mergeCell ref="J8:J9"/>
    <mergeCell ref="R8:R9"/>
    <mergeCell ref="K7:P7"/>
    <mergeCell ref="B58:W58"/>
    <mergeCell ref="B57:W57"/>
    <mergeCell ref="K8:K9"/>
    <mergeCell ref="Q8:Q9"/>
    <mergeCell ref="L8:P8"/>
    <mergeCell ref="B53:W53"/>
    <mergeCell ref="B56:W56"/>
    <mergeCell ref="B55:W55"/>
    <mergeCell ref="B54:W54"/>
    <mergeCell ref="B52:W52"/>
    <mergeCell ref="S8:S9"/>
    <mergeCell ref="W6:W9"/>
    <mergeCell ref="T8:T9"/>
    <mergeCell ref="U8:U9"/>
    <mergeCell ref="V8:V9"/>
    <mergeCell ref="B6:B9"/>
  </mergeCells>
  <pageMargins left="0.7" right="0.7" top="0.787401575" bottom="0.787401575" header="0.3" footer="0.3"/>
  <pageSetup paperSize="9" orientation="portrait" verticalDpi="59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6"/>
  <sheetViews>
    <sheetView workbookViewId="0">
      <selection activeCell="P16" sqref="P16"/>
    </sheetView>
  </sheetViews>
  <sheetFormatPr baseColWidth="10" defaultColWidth="9.140625" defaultRowHeight="15" x14ac:dyDescent="0.25"/>
  <sheetData>
    <row r="3" x14ac:dyDescent="0.25">
      <c r="AC3" t="s">
        <v>560</v>
      </c>
      <c r="AD3" t="s">
        <v>561</v>
      </c>
    </row>
    <row r="4" x14ac:dyDescent="0.25">
      <c r="AC4">
        <v>49</v>
      </c>
      <c r="AD4">
        <v>4</v>
      </c>
    </row>
    <row r="6" x14ac:dyDescent="0.25">
      <c r="B6" t="s">
        <v>535</v>
      </c>
      <c r="C6" t="s">
        <v>536</v>
      </c>
      <c r="D6" t="s">
        <v>537</v>
      </c>
      <c r="E6" t="s">
        <v>538</v>
      </c>
      <c r="F6" t="s">
        <v>539</v>
      </c>
      <c r="G6" t="s">
        <v>540</v>
      </c>
      <c r="H6" t="s">
        <v>541</v>
      </c>
      <c r="I6" t="s">
        <v>542</v>
      </c>
      <c r="J6" t="s">
        <v>543</v>
      </c>
      <c r="K6" t="s">
        <v>544</v>
      </c>
      <c r="L6" t="s">
        <v>545</v>
      </c>
      <c r="M6" t="s">
        <v>546</v>
      </c>
      <c r="N6" t="s">
        <v>547</v>
      </c>
      <c r="O6" t="s">
        <v>548</v>
      </c>
      <c r="P6" t="s">
        <v>549</v>
      </c>
      <c r="Q6" t="s">
        <v>550</v>
      </c>
      <c r="R6" t="s">
        <v>551</v>
      </c>
      <c r="S6" t="s">
        <v>552</v>
      </c>
      <c r="T6" t="s">
        <v>553</v>
      </c>
      <c r="U6" t="s">
        <v>554</v>
      </c>
      <c r="V6" t="s">
        <v>555</v>
      </c>
      <c r="W6" t="s">
        <v>556</v>
      </c>
      <c r="X6" t="s">
        <v>557</v>
      </c>
      <c r="Y6" t="s">
        <v>558</v>
      </c>
      <c r="Z6" t="s">
        <v>559</v>
      </c>
    </row>
    <row r="7" x14ac:dyDescent="0.25">
      <c r="B7">
        <v>1</v>
      </c>
      <c r="C7">
        <v>4396</v>
      </c>
      <c r="D7">
        <v>0.00068243860732764006</v>
      </c>
      <c r="E7">
        <v>0.0020473157055675983</v>
      </c>
      <c r="F7">
        <v>0.99727022647857666</v>
      </c>
      <c r="G7">
        <v>69</v>
      </c>
      <c r="H7">
        <v>0</v>
      </c>
      <c r="I7">
        <v>0.014492753893136978</v>
      </c>
      <c r="J7">
        <v>0.98550724983215332</v>
      </c>
      <c r="K7">
        <v>32</v>
      </c>
      <c r="L7">
        <v>0</v>
      </c>
      <c r="M7">
        <v>0</v>
      </c>
      <c r="N7">
        <v>1</v>
      </c>
      <c r="O7">
        <v>0</v>
      </c>
      <c r="P7"/>
      <c r="Q7"/>
      <c r="R7"/>
      <c r="S7">
        <v>0</v>
      </c>
      <c r="T7"/>
      <c r="U7"/>
      <c r="V7"/>
      <c r="W7">
        <v>0</v>
      </c>
      <c r="X7"/>
      <c r="Y7"/>
      <c r="Z7"/>
    </row>
    <row r="8" x14ac:dyDescent="0.25">
      <c r="B8">
        <v>2</v>
      </c>
      <c r="C8">
        <v>3161</v>
      </c>
      <c r="D8">
        <v>0.045871559530496597</v>
      </c>
      <c r="E8">
        <v>0.29958873987197876</v>
      </c>
      <c r="F8">
        <v>0.65453970432281494</v>
      </c>
      <c r="G8">
        <v>40</v>
      </c>
      <c r="H8">
        <v>0</v>
      </c>
      <c r="I8">
        <v>0.27500000596046448</v>
      </c>
      <c r="J8">
        <v>0.72500002384185791</v>
      </c>
      <c r="K8">
        <v>13</v>
      </c>
      <c r="L8">
        <v>0</v>
      </c>
      <c r="M8">
        <v>0.23076923191547394</v>
      </c>
      <c r="N8">
        <v>0.76923078298568726</v>
      </c>
      <c r="O8">
        <v>0</v>
      </c>
      <c r="P8"/>
      <c r="Q8"/>
      <c r="R8"/>
      <c r="S8">
        <v>0</v>
      </c>
      <c r="T8"/>
      <c r="U8"/>
      <c r="V8"/>
      <c r="W8">
        <v>0</v>
      </c>
      <c r="X8"/>
      <c r="Y8"/>
      <c r="Z8"/>
    </row>
    <row r="9" x14ac:dyDescent="0.25">
      <c r="B9">
        <v>3</v>
      </c>
      <c r="C9">
        <v>4206</v>
      </c>
      <c r="D9">
        <v>0.17261055111885071</v>
      </c>
      <c r="E9">
        <v>0.40180695056915283</v>
      </c>
      <c r="F9">
        <v>0.42558249831199646</v>
      </c>
      <c r="G9">
        <v>74</v>
      </c>
      <c r="H9">
        <v>0.027027027681469917</v>
      </c>
      <c r="I9">
        <v>0.22972972691059113</v>
      </c>
      <c r="J9">
        <v>0.74324321746826172</v>
      </c>
      <c r="K9">
        <v>22</v>
      </c>
      <c r="L9">
        <v>0</v>
      </c>
      <c r="M9">
        <v>0.31818181276321411</v>
      </c>
      <c r="N9">
        <v>0.68181818723678589</v>
      </c>
      <c r="O9">
        <v>3</v>
      </c>
      <c r="P9">
        <v>0</v>
      </c>
      <c r="Q9">
        <v>0.3333333432674408</v>
      </c>
      <c r="R9">
        <v>0.66666668653488159</v>
      </c>
      <c r="S9">
        <v>1</v>
      </c>
      <c r="T9">
        <v>0</v>
      </c>
      <c r="U9">
        <v>0</v>
      </c>
      <c r="V9">
        <v>1</v>
      </c>
      <c r="W9">
        <v>1</v>
      </c>
      <c r="X9">
        <v>0</v>
      </c>
      <c r="Y9">
        <v>0</v>
      </c>
      <c r="Z9">
        <v>1</v>
      </c>
    </row>
    <row r="10" x14ac:dyDescent="0.25">
      <c r="B10">
        <v>4</v>
      </c>
      <c r="C10">
        <v>4838</v>
      </c>
      <c r="D10">
        <v>0.14510127902030945</v>
      </c>
      <c r="E10">
        <v>0.39189746975898743</v>
      </c>
      <c r="F10">
        <v>0.46300125122070313</v>
      </c>
      <c r="G10">
        <v>118</v>
      </c>
      <c r="H10">
        <v>0.025423727929592133</v>
      </c>
      <c r="I10">
        <v>0.27966102957725525</v>
      </c>
      <c r="J10">
        <v>0.69491523504257202</v>
      </c>
      <c r="K10">
        <v>58</v>
      </c>
      <c r="L10">
        <v>0</v>
      </c>
      <c r="M10">
        <v>0.22413793206214905</v>
      </c>
      <c r="N10">
        <v>0.77586209774017334</v>
      </c>
      <c r="O10">
        <v>7</v>
      </c>
      <c r="P10">
        <v>0</v>
      </c>
      <c r="Q10">
        <v>0.1428571492433548</v>
      </c>
      <c r="R10">
        <v>0.8571428656578064</v>
      </c>
      <c r="S10">
        <v>1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1</v>
      </c>
    </row>
    <row r="11" x14ac:dyDescent="0.25">
      <c r="B11">
        <v>5</v>
      </c>
      <c r="C11">
        <v>3783</v>
      </c>
      <c r="D11">
        <v>0.18080888688564301</v>
      </c>
      <c r="E11">
        <v>0.39122390747070313</v>
      </c>
      <c r="F11">
        <v>0.42796722054481506</v>
      </c>
      <c r="G11">
        <v>110</v>
      </c>
      <c r="H11">
        <v>0.027272727340459824</v>
      </c>
      <c r="I11">
        <v>0.23636363446712494</v>
      </c>
      <c r="J11">
        <v>0.73636364936828613</v>
      </c>
      <c r="K11">
        <v>61</v>
      </c>
      <c r="L11">
        <v>0</v>
      </c>
      <c r="M11">
        <v>0.16393442451953888</v>
      </c>
      <c r="N11">
        <v>0.83606559038162231</v>
      </c>
      <c r="O11">
        <v>8</v>
      </c>
      <c r="P11">
        <v>0</v>
      </c>
      <c r="Q11">
        <v>0.25</v>
      </c>
      <c r="R11">
        <v>0.75</v>
      </c>
      <c r="S11">
        <v>4</v>
      </c>
      <c r="T11">
        <v>0</v>
      </c>
      <c r="U11">
        <v>0</v>
      </c>
      <c r="V11">
        <v>1</v>
      </c>
      <c r="W11">
        <v>3</v>
      </c>
      <c r="X11">
        <v>0</v>
      </c>
      <c r="Y11">
        <v>0</v>
      </c>
      <c r="Z11">
        <v>1</v>
      </c>
    </row>
    <row r="12" x14ac:dyDescent="0.25">
      <c r="B12">
        <v>6</v>
      </c>
      <c r="C12">
        <v>3386</v>
      </c>
      <c r="D12">
        <v>0.21027761697769165</v>
      </c>
      <c r="E12">
        <v>0.3703484833240509</v>
      </c>
      <c r="F12">
        <v>0.41937389969825745</v>
      </c>
      <c r="G12">
        <v>186</v>
      </c>
      <c r="H12">
        <v>0.069892473518848419</v>
      </c>
      <c r="I12">
        <v>0.24731183052062988</v>
      </c>
      <c r="J12">
        <v>0.68279570341110229</v>
      </c>
      <c r="K12">
        <v>98</v>
      </c>
      <c r="L12">
        <v>0.071428574621677399</v>
      </c>
      <c r="M12">
        <v>0.24489796161651611</v>
      </c>
      <c r="N12">
        <v>0.6836734414100647</v>
      </c>
      <c r="O12">
        <v>21</v>
      </c>
      <c r="P12">
        <v>0.1428571492433548</v>
      </c>
      <c r="Q12">
        <v>0.190476194024086</v>
      </c>
      <c r="R12">
        <v>0.66666668653488159</v>
      </c>
      <c r="S12">
        <v>7</v>
      </c>
      <c r="T12">
        <v>0.28571429848670959</v>
      </c>
      <c r="U12">
        <v>0.1428571492433548</v>
      </c>
      <c r="V12">
        <v>0.57142859697341919</v>
      </c>
      <c r="W12">
        <v>7</v>
      </c>
      <c r="X12">
        <v>0.28571429848670959</v>
      </c>
      <c r="Y12">
        <v>0.1428571492433548</v>
      </c>
      <c r="Z12">
        <v>0.57142859697341919</v>
      </c>
    </row>
    <row r="13" x14ac:dyDescent="0.25">
      <c r="B13">
        <v>7</v>
      </c>
      <c r="C13">
        <v>1780</v>
      </c>
      <c r="D13">
        <v>0.21966291964054108</v>
      </c>
      <c r="E13">
        <v>0.37247189879417419</v>
      </c>
      <c r="F13">
        <v>0.40786516666412354</v>
      </c>
      <c r="G13">
        <v>212</v>
      </c>
      <c r="H13">
        <v>0.075471699237823486</v>
      </c>
      <c r="I13">
        <v>0.20754717290401459</v>
      </c>
      <c r="J13">
        <v>0.71698111295700073</v>
      </c>
      <c r="K13">
        <v>130</v>
      </c>
      <c r="L13">
        <v>0.038461539894342422</v>
      </c>
      <c r="M13">
        <v>0.18461538851261139</v>
      </c>
      <c r="N13">
        <v>0.77692306041717529</v>
      </c>
      <c r="O13">
        <v>36</v>
      </c>
      <c r="P13">
        <v>0.02777777798473835</v>
      </c>
      <c r="Q13">
        <v>0.0555555559694767</v>
      </c>
      <c r="R13">
        <v>0.91666668653488159</v>
      </c>
      <c r="S13">
        <v>27</v>
      </c>
      <c r="T13">
        <v>0.037037037312984467</v>
      </c>
      <c r="U13">
        <v>0.037037037312984467</v>
      </c>
      <c r="V13">
        <v>0.92592591047286987</v>
      </c>
      <c r="W13">
        <v>23</v>
      </c>
      <c r="X13">
        <v>0.043478261679410934</v>
      </c>
      <c r="Y13">
        <v>0.043478261679410934</v>
      </c>
      <c r="Z13">
        <v>0.91304349899291992</v>
      </c>
    </row>
    <row r="14" x14ac:dyDescent="0.25">
      <c r="B14">
        <v>8</v>
      </c>
      <c r="C14">
        <v>1136</v>
      </c>
      <c r="D14">
        <v>0.28257042169570923</v>
      </c>
      <c r="E14">
        <v>0.26760563254356384</v>
      </c>
      <c r="F14">
        <v>0.44982394576072693</v>
      </c>
      <c r="G14">
        <v>527</v>
      </c>
      <c r="H14">
        <v>0.12144212424755096</v>
      </c>
      <c r="I14">
        <v>0.20872865617275238</v>
      </c>
      <c r="J14">
        <v>0.66982924938201904</v>
      </c>
      <c r="K14">
        <v>262</v>
      </c>
      <c r="L14">
        <v>0.091603055596351624</v>
      </c>
      <c r="M14">
        <v>0.19465649127960205</v>
      </c>
      <c r="N14">
        <v>0.71374046802520752</v>
      </c>
      <c r="O14">
        <v>44</v>
      </c>
      <c r="P14">
        <v>0.045454546809196472</v>
      </c>
      <c r="Q14">
        <v>0.11363636702299118</v>
      </c>
      <c r="R14">
        <v>0.84090906381607056</v>
      </c>
      <c r="S14">
        <v>133</v>
      </c>
      <c r="T14">
        <v>0.10526315867900848</v>
      </c>
      <c r="U14">
        <v>0.15037593245506287</v>
      </c>
      <c r="V14">
        <v>0.74436092376708984</v>
      </c>
      <c r="W14">
        <v>107</v>
      </c>
      <c r="X14">
        <v>0.093457944691181183</v>
      </c>
      <c r="Y14">
        <v>0.14018692076206207</v>
      </c>
      <c r="Z14">
        <v>0.76635515689849854</v>
      </c>
    </row>
    <row r="15" x14ac:dyDescent="0.25">
      <c r="B15">
        <v>99</v>
      </c>
      <c r="C15">
        <v>11</v>
      </c>
      <c r="D15">
        <v>0.090909093618392944</v>
      </c>
      <c r="E15">
        <v>0.36363637447357178</v>
      </c>
      <c r="F15">
        <v>0.54545456171035767</v>
      </c>
      <c r="G15">
        <v>0</v>
      </c>
      <c r="H15"/>
      <c r="I15"/>
      <c r="J15"/>
      <c r="K15">
        <v>0</v>
      </c>
      <c r="L15"/>
      <c r="M15"/>
      <c r="N15"/>
      <c r="O15">
        <v>0</v>
      </c>
      <c r="P15"/>
      <c r="Q15"/>
      <c r="R15"/>
      <c r="S15">
        <v>0</v>
      </c>
      <c r="T15"/>
      <c r="U15"/>
      <c r="V15"/>
      <c r="W15">
        <v>0</v>
      </c>
      <c r="X15"/>
      <c r="Y15"/>
      <c r="Z15"/>
    </row>
    <row r="16" x14ac:dyDescent="0.25">
      <c r="B16">
        <v>42</v>
      </c>
      <c r="C16">
        <v>26697</v>
      </c>
      <c r="D16">
        <v>0.13803048431873322</v>
      </c>
      <c r="E16">
        <v>0.30891111493110657</v>
      </c>
      <c r="F16">
        <v>0.55305838584899902</v>
      </c>
      <c r="G16">
        <v>1336</v>
      </c>
      <c r="H16">
        <v>0.07559879869222641</v>
      </c>
      <c r="I16">
        <v>0.21556885540485382</v>
      </c>
      <c r="J16">
        <v>0.70883232355117798</v>
      </c>
      <c r="K16">
        <v>676</v>
      </c>
      <c r="L16">
        <v>0.053254436701536179</v>
      </c>
      <c r="M16">
        <v>0.19526627659797668</v>
      </c>
      <c r="N16">
        <v>0.75147926807403564</v>
      </c>
      <c r="O16">
        <v>119</v>
      </c>
      <c r="P16">
        <v>0.050420168787240982</v>
      </c>
      <c r="Q16">
        <v>0.1260504275560379</v>
      </c>
      <c r="R16">
        <v>0.82352942228317261</v>
      </c>
      <c r="S16">
        <v>173</v>
      </c>
      <c r="T16">
        <v>0.098265893757343292</v>
      </c>
      <c r="U16">
        <v>0.12716762721538544</v>
      </c>
      <c r="V16">
        <v>0.77456647157669067</v>
      </c>
      <c r="W16">
        <v>142</v>
      </c>
      <c r="X16">
        <v>0.091549292206764221</v>
      </c>
      <c r="Y16">
        <v>0.11971831321716309</v>
      </c>
      <c r="Z16">
        <v>0.78873240947723389</v>
      </c>
    </row>
  </sheetData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16"/>
  <sheetViews>
    <sheetView workbookViewId="0">
      <selection activeCell="E12" sqref="E12"/>
    </sheetView>
  </sheetViews>
  <sheetFormatPr baseColWidth="10" defaultColWidth="9.140625" defaultRowHeight="15" x14ac:dyDescent="0.25"/>
  <sheetData>
    <row r="3" x14ac:dyDescent="0.25">
      <c r="AC3" t="s">
        <v>587</v>
      </c>
      <c r="AD3" t="s">
        <v>588</v>
      </c>
    </row>
    <row r="4" x14ac:dyDescent="0.25">
      <c r="AC4">
        <v>3</v>
      </c>
      <c r="AD4">
        <v>4</v>
      </c>
    </row>
    <row r="6" x14ac:dyDescent="0.25">
      <c r="B6" t="s">
        <v>562</v>
      </c>
      <c r="C6" t="s">
        <v>563</v>
      </c>
      <c r="D6" t="s">
        <v>564</v>
      </c>
      <c r="E6" t="s">
        <v>565</v>
      </c>
      <c r="F6" t="s">
        <v>566</v>
      </c>
      <c r="G6" t="s">
        <v>567</v>
      </c>
      <c r="H6" t="s">
        <v>568</v>
      </c>
      <c r="I6" t="s">
        <v>569</v>
      </c>
      <c r="J6" t="s">
        <v>570</v>
      </c>
      <c r="K6" t="s">
        <v>571</v>
      </c>
      <c r="L6" t="s">
        <v>572</v>
      </c>
      <c r="M6" t="s">
        <v>573</v>
      </c>
      <c r="N6" t="s">
        <v>574</v>
      </c>
      <c r="O6" t="s">
        <v>575</v>
      </c>
      <c r="P6" t="s">
        <v>576</v>
      </c>
      <c r="Q6" t="s">
        <v>577</v>
      </c>
      <c r="R6" t="s">
        <v>578</v>
      </c>
      <c r="S6" t="s">
        <v>579</v>
      </c>
      <c r="T6" t="s">
        <v>580</v>
      </c>
      <c r="U6" t="s">
        <v>581</v>
      </c>
      <c r="V6" t="s">
        <v>582</v>
      </c>
      <c r="W6" t="s">
        <v>583</v>
      </c>
      <c r="X6" t="s">
        <v>584</v>
      </c>
      <c r="Y6" t="s">
        <v>585</v>
      </c>
      <c r="Z6" t="s">
        <v>586</v>
      </c>
    </row>
    <row r="7" x14ac:dyDescent="0.25">
      <c r="B7">
        <v>1</v>
      </c>
      <c r="C7">
        <v>1075</v>
      </c>
      <c r="D7">
        <v>0.0018604651559144258</v>
      </c>
      <c r="E7">
        <v>0.0037209303118288517</v>
      </c>
      <c r="F7">
        <v>0.99441862106323242</v>
      </c>
      <c r="G7">
        <v>15</v>
      </c>
      <c r="H7">
        <v>0</v>
      </c>
      <c r="I7">
        <v>0</v>
      </c>
      <c r="J7">
        <v>1</v>
      </c>
      <c r="K7">
        <v>11</v>
      </c>
      <c r="L7">
        <v>0</v>
      </c>
      <c r="M7">
        <v>0</v>
      </c>
      <c r="N7">
        <v>1</v>
      </c>
      <c r="O7">
        <v>0</v>
      </c>
      <c r="P7"/>
      <c r="Q7"/>
      <c r="R7"/>
      <c r="S7">
        <v>0</v>
      </c>
      <c r="T7"/>
      <c r="U7"/>
      <c r="V7"/>
      <c r="W7">
        <v>0</v>
      </c>
      <c r="X7"/>
      <c r="Y7"/>
      <c r="Z7"/>
    </row>
    <row r="8" x14ac:dyDescent="0.25">
      <c r="B8">
        <v>2</v>
      </c>
      <c r="C8">
        <v>651</v>
      </c>
      <c r="D8">
        <v>0.079877115786075592</v>
      </c>
      <c r="E8">
        <v>0.37019968032836914</v>
      </c>
      <c r="F8">
        <v>0.54992318153381348</v>
      </c>
      <c r="G8">
        <v>12</v>
      </c>
      <c r="H8">
        <v>0</v>
      </c>
      <c r="I8">
        <v>0.25</v>
      </c>
      <c r="J8">
        <v>0.75</v>
      </c>
      <c r="K8">
        <v>4</v>
      </c>
      <c r="L8">
        <v>0</v>
      </c>
      <c r="M8">
        <v>0</v>
      </c>
      <c r="N8">
        <v>1</v>
      </c>
      <c r="O8">
        <v>0</v>
      </c>
      <c r="P8"/>
      <c r="Q8"/>
      <c r="R8"/>
      <c r="S8">
        <v>0</v>
      </c>
      <c r="T8"/>
      <c r="U8"/>
      <c r="V8"/>
      <c r="W8">
        <v>0</v>
      </c>
      <c r="X8"/>
      <c r="Y8"/>
      <c r="Z8"/>
    </row>
    <row r="9" x14ac:dyDescent="0.25">
      <c r="B9">
        <v>3</v>
      </c>
      <c r="C9">
        <v>692</v>
      </c>
      <c r="D9">
        <v>0.29190751910209656</v>
      </c>
      <c r="E9">
        <v>0.3309248685836792</v>
      </c>
      <c r="F9">
        <v>0.37716764211654663</v>
      </c>
      <c r="G9">
        <v>13</v>
      </c>
      <c r="H9">
        <v>0.15384615957736969</v>
      </c>
      <c r="I9">
        <v>0.076923079788684845</v>
      </c>
      <c r="J9">
        <v>0.76923078298568726</v>
      </c>
      <c r="K9">
        <v>2</v>
      </c>
      <c r="L9">
        <v>0</v>
      </c>
      <c r="M9">
        <v>0</v>
      </c>
      <c r="N9">
        <v>1</v>
      </c>
      <c r="O9">
        <v>0</v>
      </c>
      <c r="P9"/>
      <c r="Q9"/>
      <c r="R9"/>
      <c r="S9">
        <v>0</v>
      </c>
      <c r="T9"/>
      <c r="U9"/>
      <c r="V9"/>
      <c r="W9">
        <v>0</v>
      </c>
      <c r="X9"/>
      <c r="Y9"/>
      <c r="Z9"/>
    </row>
    <row r="10" x14ac:dyDescent="0.25">
      <c r="B10">
        <v>4</v>
      </c>
      <c r="C10">
        <v>856</v>
      </c>
      <c r="D10">
        <v>0.28387850522994995</v>
      </c>
      <c r="E10">
        <v>0.31191587448120117</v>
      </c>
      <c r="F10">
        <v>0.40420562028884888</v>
      </c>
      <c r="G10">
        <v>22</v>
      </c>
      <c r="H10">
        <v>0</v>
      </c>
      <c r="I10">
        <v>0.22727273404598236</v>
      </c>
      <c r="J10">
        <v>0.77272725105285645</v>
      </c>
      <c r="K10">
        <v>7</v>
      </c>
      <c r="L10">
        <v>0</v>
      </c>
      <c r="M10">
        <v>0.28571429848670959</v>
      </c>
      <c r="N10">
        <v>0.71428573131561279</v>
      </c>
      <c r="O10">
        <v>0</v>
      </c>
      <c r="P10"/>
      <c r="Q10"/>
      <c r="R10"/>
      <c r="S10">
        <v>0</v>
      </c>
      <c r="T10"/>
      <c r="U10"/>
      <c r="V10"/>
      <c r="W10">
        <v>0</v>
      </c>
      <c r="X10"/>
      <c r="Y10"/>
      <c r="Z10"/>
    </row>
    <row r="11" x14ac:dyDescent="0.25">
      <c r="B11">
        <v>5</v>
      </c>
      <c r="C11">
        <v>696</v>
      </c>
      <c r="D11">
        <v>0.36350575089454651</v>
      </c>
      <c r="E11">
        <v>0.30028736591339111</v>
      </c>
      <c r="F11">
        <v>0.33620688319206238</v>
      </c>
      <c r="G11">
        <v>17</v>
      </c>
      <c r="H11">
        <v>0</v>
      </c>
      <c r="I11">
        <v>0.29411765933036804</v>
      </c>
      <c r="J11">
        <v>0.70588237047195435</v>
      </c>
      <c r="K11">
        <v>5</v>
      </c>
      <c r="L11">
        <v>0</v>
      </c>
      <c r="M11">
        <v>0.20000000298023224</v>
      </c>
      <c r="N11">
        <v>0.80000001192092896</v>
      </c>
      <c r="O11">
        <v>0</v>
      </c>
      <c r="P11"/>
      <c r="Q11"/>
      <c r="R11"/>
      <c r="S11">
        <v>0</v>
      </c>
      <c r="T11"/>
      <c r="U11"/>
      <c r="V11"/>
      <c r="W11">
        <v>0</v>
      </c>
      <c r="X11"/>
      <c r="Y11"/>
      <c r="Z11"/>
    </row>
    <row r="12" x14ac:dyDescent="0.25">
      <c r="B12">
        <v>6</v>
      </c>
      <c r="C12">
        <v>495</v>
      </c>
      <c r="D12">
        <v>0.4080808162689209</v>
      </c>
      <c r="E12">
        <v>0.25454545021057129</v>
      </c>
      <c r="F12">
        <v>0.33737373352050781</v>
      </c>
      <c r="G12">
        <v>21</v>
      </c>
      <c r="H12">
        <v>0.0476190485060215</v>
      </c>
      <c r="I12">
        <v>0.3333333432674408</v>
      </c>
      <c r="J12">
        <v>0.61904764175415039</v>
      </c>
      <c r="K12">
        <v>8</v>
      </c>
      <c r="L12">
        <v>0</v>
      </c>
      <c r="M12">
        <v>0.375</v>
      </c>
      <c r="N12">
        <v>0.625</v>
      </c>
      <c r="O12">
        <v>1</v>
      </c>
      <c r="P12">
        <v>0</v>
      </c>
      <c r="Q12">
        <v>1</v>
      </c>
      <c r="R12">
        <v>0</v>
      </c>
      <c r="S12">
        <v>1</v>
      </c>
      <c r="T12">
        <v>1</v>
      </c>
      <c r="U12">
        <v>0</v>
      </c>
      <c r="V12">
        <v>0</v>
      </c>
      <c r="W12">
        <v>1</v>
      </c>
      <c r="X12">
        <v>1</v>
      </c>
      <c r="Y12">
        <v>0</v>
      </c>
      <c r="Z12">
        <v>0</v>
      </c>
    </row>
    <row r="13" x14ac:dyDescent="0.25">
      <c r="B13">
        <v>7</v>
      </c>
      <c r="C13">
        <v>253</v>
      </c>
      <c r="D13">
        <v>0.40316206216812134</v>
      </c>
      <c r="E13">
        <v>0.19367589056491852</v>
      </c>
      <c r="F13">
        <v>0.40316206216812134</v>
      </c>
      <c r="G13">
        <v>24</v>
      </c>
      <c r="H13">
        <v>0.083333335816860199</v>
      </c>
      <c r="I13">
        <v>0.25</v>
      </c>
      <c r="J13">
        <v>0.66666668653488159</v>
      </c>
      <c r="K13">
        <v>12</v>
      </c>
      <c r="L13">
        <v>0</v>
      </c>
      <c r="M13">
        <v>0.25</v>
      </c>
      <c r="N13">
        <v>0.75</v>
      </c>
      <c r="O13">
        <v>0</v>
      </c>
      <c r="P13"/>
      <c r="Q13"/>
      <c r="R13"/>
      <c r="S13">
        <v>0</v>
      </c>
      <c r="T13"/>
      <c r="U13"/>
      <c r="V13"/>
      <c r="W13">
        <v>0</v>
      </c>
      <c r="X13"/>
      <c r="Y13"/>
      <c r="Z13"/>
    </row>
    <row r="14" x14ac:dyDescent="0.25">
      <c r="B14">
        <v>8</v>
      </c>
      <c r="C14">
        <v>131</v>
      </c>
      <c r="D14">
        <v>0.41984733939170837</v>
      </c>
      <c r="E14">
        <v>0.15267175436019897</v>
      </c>
      <c r="F14">
        <v>0.42748090624809265</v>
      </c>
      <c r="G14">
        <v>56</v>
      </c>
      <c r="H14">
        <v>0.1428571492433548</v>
      </c>
      <c r="I14">
        <v>0.1071428582072258</v>
      </c>
      <c r="J14">
        <v>0.75</v>
      </c>
      <c r="K14">
        <v>17</v>
      </c>
      <c r="L14">
        <v>0.11764705926179886</v>
      </c>
      <c r="M14">
        <v>0.17647059261798859</v>
      </c>
      <c r="N14">
        <v>0.70588237047195435</v>
      </c>
      <c r="O14">
        <v>2</v>
      </c>
      <c r="P14">
        <v>0</v>
      </c>
      <c r="Q14">
        <v>0</v>
      </c>
      <c r="R14">
        <v>1</v>
      </c>
      <c r="S14">
        <v>2</v>
      </c>
      <c r="T14">
        <v>0</v>
      </c>
      <c r="U14">
        <v>0.5</v>
      </c>
      <c r="V14">
        <v>0.5</v>
      </c>
      <c r="W14">
        <v>2</v>
      </c>
      <c r="X14">
        <v>0</v>
      </c>
      <c r="Y14">
        <v>0.5</v>
      </c>
      <c r="Z14">
        <v>0.5</v>
      </c>
    </row>
    <row r="15" x14ac:dyDescent="0.25">
      <c r="B15">
        <v>99</v>
      </c>
      <c r="C15">
        <v>2</v>
      </c>
      <c r="D15">
        <v>0</v>
      </c>
      <c r="E15">
        <v>0</v>
      </c>
      <c r="F15">
        <v>1</v>
      </c>
      <c r="G15">
        <v>0</v>
      </c>
      <c r="H15"/>
      <c r="I15"/>
      <c r="J15"/>
      <c r="K15">
        <v>0</v>
      </c>
      <c r="L15"/>
      <c r="M15"/>
      <c r="N15"/>
      <c r="O15">
        <v>0</v>
      </c>
      <c r="P15"/>
      <c r="Q15"/>
      <c r="R15"/>
      <c r="S15">
        <v>0</v>
      </c>
      <c r="T15"/>
      <c r="U15"/>
      <c r="V15"/>
      <c r="W15">
        <v>0</v>
      </c>
      <c r="X15"/>
      <c r="Y15"/>
      <c r="Z15"/>
    </row>
    <row r="16" x14ac:dyDescent="0.25">
      <c r="B16">
        <v>42</v>
      </c>
      <c r="C16">
        <v>4851</v>
      </c>
      <c r="D16">
        <v>0.22902494668960571</v>
      </c>
      <c r="E16">
        <v>0.23603381216526031</v>
      </c>
      <c r="F16">
        <v>0.53494125604629517</v>
      </c>
      <c r="G16">
        <v>180</v>
      </c>
      <c r="H16">
        <v>0.072222225368022919</v>
      </c>
      <c r="I16">
        <v>0.18333333730697632</v>
      </c>
      <c r="J16">
        <v>0.74444442987442017</v>
      </c>
      <c r="K16">
        <v>66</v>
      </c>
      <c r="L16">
        <v>0.030303031206130981</v>
      </c>
      <c r="M16">
        <v>0.18181818723678589</v>
      </c>
      <c r="N16">
        <v>0.78787881135940552</v>
      </c>
      <c r="O16">
        <v>3</v>
      </c>
      <c r="P16">
        <v>0</v>
      </c>
      <c r="Q16">
        <v>0.3333333432674408</v>
      </c>
      <c r="R16">
        <v>0.66666668653488159</v>
      </c>
      <c r="S16">
        <v>3</v>
      </c>
      <c r="T16">
        <v>0.3333333432674408</v>
      </c>
      <c r="U16">
        <v>0.3333333432674408</v>
      </c>
      <c r="V16">
        <v>0.3333333432674408</v>
      </c>
      <c r="W16">
        <v>3</v>
      </c>
      <c r="X16">
        <v>0.3333333432674408</v>
      </c>
      <c r="Y16">
        <v>0.3333333432674408</v>
      </c>
      <c r="Z16">
        <v>0.3333333432674408</v>
      </c>
    </row>
  </sheetData>
  <pageMargins left="0.7" right="0.7" top="0.787401575" bottom="0.7874015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9"/>
  <sheetViews>
    <sheetView topLeftCell="H1" workbookViewId="0">
      <selection activeCell="Y6" sqref="Y6"/>
    </sheetView>
  </sheetViews>
  <sheetFormatPr baseColWidth="10" defaultColWidth="9.140625" defaultRowHeight="15" x14ac:dyDescent="0.25"/>
  <cols>
    <col min="3" max="5" width="9.140625" customWidth="true"/>
    <col min="6" max="7" width="16.7109375" customWidth="true"/>
    <col min="8" max="8" width="18" customWidth="true"/>
    <col min="9" max="9" width="12.5703125" customWidth="true"/>
    <col min="10" max="10" width="13.5703125" customWidth="true"/>
    <col min="11" max="11" width="14.5703125" customWidth="true"/>
    <col min="12" max="12" width="17" customWidth="true"/>
    <col min="13" max="13" width="16.140625" customWidth="true"/>
    <col min="14" max="14" width="24.28515625" customWidth="true"/>
    <col min="24" max="24" width="29.5703125" customWidth="true"/>
    <col min="25" max="25" width="21.85546875" customWidth="true"/>
  </cols>
  <sheetData>
    <row r="3" x14ac:dyDescent="0.25">
      <c r="AC3" t="s">
        <v>616</v>
      </c>
      <c r="AD3" t="s">
        <v>617</v>
      </c>
    </row>
    <row r="4" x14ac:dyDescent="0.25">
      <c r="AC4">
        <v>49</v>
      </c>
      <c r="AD4">
        <v>4</v>
      </c>
    </row>
    <row r="6" x14ac:dyDescent="0.25">
      <c r="B6" t="s">
        <v>589</v>
      </c>
      <c r="C6" t="s">
        <v>590</v>
      </c>
      <c r="D6" t="s">
        <v>591</v>
      </c>
      <c r="E6" t="s">
        <v>592</v>
      </c>
      <c r="F6" t="s">
        <v>593</v>
      </c>
      <c r="G6" t="s">
        <v>594</v>
      </c>
      <c r="H6" t="s">
        <v>595</v>
      </c>
      <c r="I6" t="s">
        <v>596</v>
      </c>
      <c r="J6" t="s">
        <v>597</v>
      </c>
      <c r="K6" t="s">
        <v>598</v>
      </c>
      <c r="L6" t="s">
        <v>599</v>
      </c>
      <c r="M6" t="s">
        <v>600</v>
      </c>
      <c r="N6" t="s">
        <v>601</v>
      </c>
      <c r="O6" t="s">
        <v>602</v>
      </c>
      <c r="P6" t="s">
        <v>603</v>
      </c>
      <c r="Q6" t="s">
        <v>604</v>
      </c>
      <c r="R6" t="s">
        <v>605</v>
      </c>
      <c r="S6" t="s">
        <v>606</v>
      </c>
      <c r="T6" t="s">
        <v>607</v>
      </c>
      <c r="U6" t="s">
        <v>608</v>
      </c>
      <c r="V6" t="s">
        <v>609</v>
      </c>
      <c r="W6" t="s">
        <v>610</v>
      </c>
      <c r="X6" t="s">
        <v>611</v>
      </c>
      <c r="Y6" t="s">
        <v>612</v>
      </c>
      <c r="Z6" t="s">
        <v>613</v>
      </c>
      <c r="AA6" t="s">
        <v>614</v>
      </c>
      <c r="AB6" t="s">
        <v>615</v>
      </c>
    </row>
    <row r="7" x14ac:dyDescent="0.25">
      <c r="B7">
        <v>1</v>
      </c>
      <c r="C7">
        <v>23813.3515625</v>
      </c>
      <c r="D7">
        <v>103852.671875</v>
      </c>
      <c r="E7">
        <v>92827.9765625</v>
      </c>
      <c r="F7">
        <v>0.10799999535083771</v>
      </c>
      <c r="G7">
        <v>0.47099998593330383</v>
      </c>
      <c r="H7">
        <v>0</v>
      </c>
      <c r="I7">
        <v>3</v>
      </c>
      <c r="J7">
        <v>4</v>
      </c>
      <c r="K7"/>
      <c r="L7">
        <v>1.4916863441467285</v>
      </c>
      <c r="M7"/>
      <c r="N7">
        <v>0.32961776852607727</v>
      </c>
      <c r="O7">
        <v>0</v>
      </c>
      <c r="P7">
        <v>0</v>
      </c>
      <c r="Q7">
        <v>0</v>
      </c>
      <c r="R7"/>
      <c r="S7"/>
      <c r="T7"/>
      <c r="U7"/>
      <c r="V7">
        <v>0</v>
      </c>
      <c r="W7">
        <v>0</v>
      </c>
      <c r="X7">
        <v>0</v>
      </c>
      <c r="Y7"/>
      <c r="Z7"/>
      <c r="AA7"/>
      <c r="AB7"/>
    </row>
    <row r="8" x14ac:dyDescent="0.25">
      <c r="B8">
        <v>2</v>
      </c>
      <c r="C8">
        <v>1034163.9375</v>
      </c>
      <c r="D8">
        <v>711540.125</v>
      </c>
      <c r="E8">
        <v>464047.90625</v>
      </c>
      <c r="F8">
        <v>0.46799999475479126</v>
      </c>
      <c r="G8">
        <v>0.32199999690055847</v>
      </c>
      <c r="H8">
        <v>7</v>
      </c>
      <c r="I8">
        <v>54</v>
      </c>
      <c r="J8">
        <v>184</v>
      </c>
      <c r="K8">
        <v>58.57958984375</v>
      </c>
      <c r="L8">
        <v>5.2246913909912109</v>
      </c>
      <c r="M8">
        <v>0.98292922973632813</v>
      </c>
      <c r="N8">
        <v>0.80860114097595215</v>
      </c>
      <c r="O8">
        <v>3</v>
      </c>
      <c r="P8">
        <v>8</v>
      </c>
      <c r="Q8">
        <v>28</v>
      </c>
      <c r="R8">
        <v>20.80000114440918</v>
      </c>
      <c r="S8">
        <v>5.3666667938232422</v>
      </c>
      <c r="T8">
        <v>0.95192307233810425</v>
      </c>
      <c r="U8">
        <v>0.81366461515426636</v>
      </c>
      <c r="V8">
        <v>2</v>
      </c>
      <c r="W8">
        <v>1</v>
      </c>
      <c r="X8">
        <v>9</v>
      </c>
      <c r="Y8">
        <v>10.028572082519531</v>
      </c>
      <c r="Z8">
        <v>13.800000190734863</v>
      </c>
      <c r="AA8">
        <v>0.90028488636016846</v>
      </c>
      <c r="AB8">
        <v>0.9275362491607666</v>
      </c>
    </row>
    <row r="9" x14ac:dyDescent="0.25">
      <c r="B9">
        <v>3</v>
      </c>
      <c r="C9">
        <v>828430.375</v>
      </c>
      <c r="D9">
        <v>243656</v>
      </c>
      <c r="E9">
        <v>146193.59375</v>
      </c>
      <c r="F9">
        <v>0.68000000715255737</v>
      </c>
      <c r="G9">
        <v>0.20000000298023224</v>
      </c>
      <c r="H9">
        <v>29</v>
      </c>
      <c r="I9">
        <v>75</v>
      </c>
      <c r="J9">
        <v>288</v>
      </c>
      <c r="K9">
        <v>56.275859832763672</v>
      </c>
      <c r="L9">
        <v>6.4000000953674316</v>
      </c>
      <c r="M9">
        <v>0.98223036527633667</v>
      </c>
      <c r="N9">
        <v>0.84375</v>
      </c>
      <c r="O9">
        <v>3</v>
      </c>
      <c r="P9">
        <v>7</v>
      </c>
      <c r="Q9">
        <v>70</v>
      </c>
      <c r="R9">
        <v>132.22221374511719</v>
      </c>
      <c r="S9">
        <v>16.666666030883789</v>
      </c>
      <c r="T9">
        <v>0.99243694543838501</v>
      </c>
      <c r="U9">
        <v>0.93999999761581421</v>
      </c>
      <c r="V9">
        <v>11</v>
      </c>
      <c r="W9">
        <v>16</v>
      </c>
      <c r="X9">
        <v>103</v>
      </c>
      <c r="Y9">
        <v>53.06060791015625</v>
      </c>
      <c r="Z9">
        <v>10.729166030883789</v>
      </c>
      <c r="AA9">
        <v>0.98115360736846924</v>
      </c>
      <c r="AB9">
        <v>0.90679609775543213</v>
      </c>
    </row>
  </sheetData>
  <pageMargins left="0.7" right="0.7" top="0.787401575" bottom="0.7874015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C60"/>
  <sheetViews>
    <sheetView zoomScale="64" zoomScaleNormal="64" workbookViewId="0">
      <selection activeCell="B53" sqref="B4:AA53"/>
    </sheetView>
  </sheetViews>
  <sheetFormatPr baseColWidth="10" defaultRowHeight="15" x14ac:dyDescent="0.25"/>
  <cols>
    <col min="2" max="2" width="20.5703125" style="11" customWidth="true"/>
    <col min="3" max="3" width="10.85546875" customWidth="true"/>
    <col min="4" max="4" width="6.42578125" customWidth="true"/>
    <col min="5" max="5" width="7.7109375" customWidth="true"/>
    <col min="6" max="6" width="8" customWidth="true"/>
    <col min="7" max="7" width="6.42578125" customWidth="true"/>
    <col min="8" max="8" width="9.5703125" customWidth="true"/>
    <col min="9" max="9" width="8.28515625" customWidth="true"/>
    <col min="10" max="10" width="7.5703125" customWidth="true"/>
    <col min="11" max="11" width="7.42578125" customWidth="true"/>
    <col min="12" max="12" width="6.42578125" customWidth="true"/>
    <col min="13" max="13" width="15.7109375" customWidth="true"/>
    <col min="14" max="14" width="7.85546875" customWidth="true"/>
    <col min="15" max="15" width="8.5703125" style="72" customWidth="true"/>
    <col min="16" max="16" width="7" customWidth="true"/>
    <col min="17" max="17" width="7.7109375" customWidth="true"/>
    <col min="18" max="18" width="7.42578125" customWidth="true"/>
    <col min="19" max="19" width="6.42578125" customWidth="true"/>
    <col min="20" max="20" width="15.5703125" customWidth="true"/>
    <col min="21" max="21" width="8.7109375" customWidth="true"/>
    <col min="22" max="22" width="7.28515625" style="72" customWidth="true"/>
    <col min="23" max="23" width="7.28515625" customWidth="true"/>
    <col min="24" max="24" width="6.7109375" customWidth="true"/>
    <col min="25" max="25" width="6.5703125" customWidth="true"/>
    <col min="26" max="26" width="6.42578125" customWidth="true"/>
    <col min="27" max="27" width="19.140625" style="15" customWidth="true"/>
  </cols>
  <sheetData>
    <row r="3" ht="15.75" thickBot="true" x14ac:dyDescent="0.3"/>
    <row r="4" ht="25.5" customHeight="true" x14ac:dyDescent="0.25">
      <c r="B4" s="268" t="str">
        <f>"Kreis/Stadt,
Stand " &amp;statadata1!AC4</f>
        <v>Kreis/Stadt,
Stand 19.01.2022</v>
      </c>
      <c r="C4" s="271" t="s">
        <v>52</v>
      </c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71"/>
      <c r="R4" s="271"/>
      <c r="S4" s="271"/>
      <c r="T4" s="271"/>
      <c r="U4" s="271"/>
      <c r="V4" s="271"/>
      <c r="W4" s="271"/>
      <c r="X4" s="271"/>
      <c r="Y4" s="271"/>
      <c r="Z4" s="271"/>
      <c r="AA4" s="294" t="s">
        <v>39</v>
      </c>
    </row>
    <row r="5" ht="20.25" customHeight="true" x14ac:dyDescent="0.25">
      <c r="B5" s="269"/>
      <c r="C5" s="281" t="s">
        <v>85</v>
      </c>
      <c r="D5" s="282"/>
      <c r="E5" s="282"/>
      <c r="F5" s="282"/>
      <c r="G5" s="283"/>
      <c r="H5" s="293" t="s">
        <v>73</v>
      </c>
      <c r="I5" s="293"/>
      <c r="J5" s="293"/>
      <c r="K5" s="293"/>
      <c r="L5" s="293"/>
      <c r="M5" s="281" t="s">
        <v>71</v>
      </c>
      <c r="N5" s="287" t="s">
        <v>102</v>
      </c>
      <c r="O5" s="288"/>
      <c r="P5" s="288"/>
      <c r="Q5" s="288"/>
      <c r="R5" s="288"/>
      <c r="S5" s="289"/>
      <c r="T5" s="281" t="s">
        <v>72</v>
      </c>
      <c r="U5" s="287" t="s">
        <v>86</v>
      </c>
      <c r="V5" s="288"/>
      <c r="W5" s="288"/>
      <c r="X5" s="288"/>
      <c r="Y5" s="288"/>
      <c r="Z5" s="289"/>
      <c r="AA5" s="295"/>
    </row>
    <row r="6" ht="18" customHeight="true" x14ac:dyDescent="0.25">
      <c r="B6" s="269"/>
      <c r="C6" s="284"/>
      <c r="D6" s="285"/>
      <c r="E6" s="285"/>
      <c r="F6" s="285"/>
      <c r="G6" s="286"/>
      <c r="H6" s="299" t="str">
        <f>"(Stand: " &amp; statadata1!AD4 &amp; ")"</f>
        <v>(Stand: 12.01.2022)</v>
      </c>
      <c r="I6" s="299"/>
      <c r="J6" s="299"/>
      <c r="K6" s="299"/>
      <c r="L6" s="299"/>
      <c r="M6" s="284"/>
      <c r="N6" s="290"/>
      <c r="O6" s="291"/>
      <c r="P6" s="291"/>
      <c r="Q6" s="291"/>
      <c r="R6" s="291"/>
      <c r="S6" s="292"/>
      <c r="T6" s="284"/>
      <c r="U6" s="290"/>
      <c r="V6" s="291"/>
      <c r="W6" s="291"/>
      <c r="X6" s="291"/>
      <c r="Y6" s="291"/>
      <c r="Z6" s="292"/>
      <c r="AA6" s="295"/>
    </row>
    <row r="7" ht="15" customHeight="true" x14ac:dyDescent="0.25">
      <c r="B7" s="269"/>
      <c r="C7" s="279" t="s">
        <v>51</v>
      </c>
      <c r="D7" s="257" t="s">
        <v>79</v>
      </c>
      <c r="E7" s="258"/>
      <c r="F7" s="258"/>
      <c r="G7" s="259"/>
      <c r="H7" s="274" t="s">
        <v>51</v>
      </c>
      <c r="I7" s="257" t="s">
        <v>79</v>
      </c>
      <c r="J7" s="258"/>
      <c r="K7" s="258"/>
      <c r="L7" s="258"/>
      <c r="M7" s="279"/>
      <c r="N7" s="266" t="s">
        <v>80</v>
      </c>
      <c r="O7" s="276" t="s">
        <v>81</v>
      </c>
      <c r="P7" s="257" t="s">
        <v>82</v>
      </c>
      <c r="Q7" s="258"/>
      <c r="R7" s="258"/>
      <c r="S7" s="258"/>
      <c r="T7" s="279"/>
      <c r="U7" s="266" t="s">
        <v>83</v>
      </c>
      <c r="V7" s="297" t="s">
        <v>81</v>
      </c>
      <c r="W7" s="257" t="s">
        <v>84</v>
      </c>
      <c r="X7" s="258"/>
      <c r="Y7" s="258"/>
      <c r="Z7" s="259"/>
      <c r="AA7" s="296"/>
    </row>
    <row r="8" x14ac:dyDescent="0.25">
      <c r="B8" s="269"/>
      <c r="C8" s="279"/>
      <c r="D8" s="260"/>
      <c r="E8" s="261"/>
      <c r="F8" s="261"/>
      <c r="G8" s="262"/>
      <c r="H8" s="274"/>
      <c r="I8" s="263"/>
      <c r="J8" s="264"/>
      <c r="K8" s="264"/>
      <c r="L8" s="264"/>
      <c r="M8" s="279"/>
      <c r="N8" s="266"/>
      <c r="O8" s="276"/>
      <c r="P8" s="263"/>
      <c r="Q8" s="264"/>
      <c r="R8" s="264"/>
      <c r="S8" s="264"/>
      <c r="T8" s="279"/>
      <c r="U8" s="266"/>
      <c r="V8" s="297"/>
      <c r="W8" s="263"/>
      <c r="X8" s="264"/>
      <c r="Y8" s="264"/>
      <c r="Z8" s="265"/>
      <c r="AA8" s="296"/>
    </row>
    <row r="9" x14ac:dyDescent="0.25">
      <c r="B9" s="269"/>
      <c r="C9" s="279"/>
      <c r="D9" s="255" t="s">
        <v>40</v>
      </c>
      <c r="E9" s="272" t="s">
        <v>41</v>
      </c>
      <c r="F9" s="255" t="s">
        <v>37</v>
      </c>
      <c r="G9" s="255" t="s">
        <v>47</v>
      </c>
      <c r="H9" s="274"/>
      <c r="I9" s="255" t="s">
        <v>40</v>
      </c>
      <c r="J9" s="272" t="s">
        <v>41</v>
      </c>
      <c r="K9" s="255" t="s">
        <v>37</v>
      </c>
      <c r="L9" s="277" t="s">
        <v>47</v>
      </c>
      <c r="M9" s="279"/>
      <c r="N9" s="266"/>
      <c r="O9" s="276"/>
      <c r="P9" s="255" t="s">
        <v>40</v>
      </c>
      <c r="Q9" s="272" t="s">
        <v>41</v>
      </c>
      <c r="R9" s="255" t="s">
        <v>37</v>
      </c>
      <c r="S9" s="277" t="s">
        <v>47</v>
      </c>
      <c r="T9" s="279"/>
      <c r="U9" s="266"/>
      <c r="V9" s="297"/>
      <c r="W9" s="255" t="s">
        <v>40</v>
      </c>
      <c r="X9" s="272" t="s">
        <v>41</v>
      </c>
      <c r="Y9" s="255" t="s">
        <v>37</v>
      </c>
      <c r="Z9" s="255" t="s">
        <v>47</v>
      </c>
      <c r="AA9" s="296"/>
    </row>
    <row r="10" ht="15.75" thickBot="true" x14ac:dyDescent="0.3">
      <c r="B10" s="270"/>
      <c r="C10" s="280"/>
      <c r="D10" s="256"/>
      <c r="E10" s="273"/>
      <c r="F10" s="256"/>
      <c r="G10" s="256"/>
      <c r="H10" s="275"/>
      <c r="I10" s="256"/>
      <c r="J10" s="273"/>
      <c r="K10" s="256"/>
      <c r="L10" s="278"/>
      <c r="M10" s="280"/>
      <c r="N10" s="267"/>
      <c r="O10" s="276"/>
      <c r="P10" s="256"/>
      <c r="Q10" s="273"/>
      <c r="R10" s="256"/>
      <c r="S10" s="278"/>
      <c r="T10" s="280"/>
      <c r="U10" s="267"/>
      <c r="V10" s="298"/>
      <c r="W10" s="256"/>
      <c r="X10" s="273"/>
      <c r="Y10" s="256"/>
      <c r="Z10" s="256"/>
      <c r="AA10" s="296"/>
    </row>
    <row r="11" s="10" customFormat="true" ht="26.25" customHeight="true" x14ac:dyDescent="0.25">
      <c r="B11" s="25" t="s">
        <v>1</v>
      </c>
      <c r="C11" s="71">
        <f>statadata2!C8</f>
        <v>323260</v>
      </c>
      <c r="D11" s="124">
        <f>statadata2!D8/statadata2!$C8</f>
        <v>0.13940790694796759</v>
      </c>
      <c r="E11" s="124">
        <f>statadata2!E8/statadata2!$C8</f>
        <v>0.10295427828992143</v>
      </c>
      <c r="F11" s="124">
        <f>statadata2!F8/statadata2!$C8</f>
        <v>0.58804368000989915</v>
      </c>
      <c r="G11" s="125">
        <f>statadata2!G8/statadata2!$C8</f>
        <v>0.16959413475221183</v>
      </c>
      <c r="H11" s="26">
        <f>statadata2!H8</f>
        <v>21652</v>
      </c>
      <c r="I11" s="124">
        <f>statadata2!I8/statadata2!$H8</f>
        <v>0.21586920376870497</v>
      </c>
      <c r="J11" s="124">
        <f>statadata2!J8/statadata2!$H8</f>
        <v>0.11897284315536671</v>
      </c>
      <c r="K11" s="124">
        <f>statadata2!K8/statadata2!$H8</f>
        <v>0.58631997044152961</v>
      </c>
      <c r="L11" s="137">
        <f>statadata2!L8/statadata2!$H8</f>
        <v>7.8837982634398673E-2</v>
      </c>
      <c r="M11" s="28">
        <f>statadata2!M8</f>
        <v>14326</v>
      </c>
      <c r="N11" s="26">
        <f>statadata2!N8</f>
        <v>6886</v>
      </c>
      <c r="O11" s="73">
        <f>statadata2!O8</f>
        <v>0.48066452145576477</v>
      </c>
      <c r="P11" s="124">
        <f>statadata2!P8/statadata2!$N8</f>
        <v>2.0911995352889921E-2</v>
      </c>
      <c r="Q11" s="143">
        <f>statadata2!Q8/statadata2!$N8</f>
        <v>1.1617775196049956E-2</v>
      </c>
      <c r="R11" s="143">
        <f>statadata2!R8/statadata2!$N8</f>
        <v>0.37278536160325298</v>
      </c>
      <c r="S11" s="144">
        <f>statadata2!S8/statadata2!$N8</f>
        <v>0.59468486784780716</v>
      </c>
      <c r="T11" s="28">
        <f>statadata2!T8</f>
        <v>4757</v>
      </c>
      <c r="U11" s="26">
        <f>statadata2!U8</f>
        <v>3399</v>
      </c>
      <c r="V11" s="73">
        <f>statadata2!V8</f>
        <v>0.71452593803405762</v>
      </c>
      <c r="W11" s="124">
        <f>statadata2!W8/statadata2!$U8</f>
        <v>0</v>
      </c>
      <c r="X11" s="143">
        <f>statadata2!X8/statadata2!$U8</f>
        <v>2.942041776993233E-4</v>
      </c>
      <c r="Y11" s="143">
        <f>statadata2!Y8/statadata2!$U8</f>
        <v>6.2959694027655194E-2</v>
      </c>
      <c r="Z11" s="144">
        <f>statadata2!Z8/statadata2!$U8</f>
        <v>0.93674610179464546</v>
      </c>
      <c r="AA11" s="27" t="s">
        <v>1</v>
      </c>
      <c r="AC11" s="10" t="str">
        <f>statadata2!B8</f>
        <v>Rheinland-Pfalz</v>
      </c>
    </row>
    <row r="12" s="8" customFormat="true" ht="24" x14ac:dyDescent="0.25">
      <c r="B12" s="12" t="s">
        <v>43</v>
      </c>
      <c r="C12" s="78">
        <f>statadata2!C9</f>
        <v>91014</v>
      </c>
      <c r="D12" s="126">
        <f>statadata2!D9/statadata2!$C9</f>
        <v>0.13875887226141034</v>
      </c>
      <c r="E12" s="127">
        <f>statadata2!E9/statadata2!$C9</f>
        <v>0.10650009888588569</v>
      </c>
      <c r="F12" s="127">
        <f>statadata2!F9/statadata2!$C9</f>
        <v>0.57866921572505325</v>
      </c>
      <c r="G12" s="128">
        <f>statadata2!G9/statadata2!$C9</f>
        <v>0.17607181312765069</v>
      </c>
      <c r="H12" s="79">
        <f>statadata2!H9</f>
        <v>5810</v>
      </c>
      <c r="I12" s="126">
        <f>statadata2!I9/statadata2!$H9</f>
        <v>0.22030981067125646</v>
      </c>
      <c r="J12" s="127">
        <f>statadata2!J9/statadata2!$H9</f>
        <v>0.12564543889845095</v>
      </c>
      <c r="K12" s="127">
        <f>statadata2!K9/statadata2!$H9</f>
        <v>0.57022375215146304</v>
      </c>
      <c r="L12" s="138">
        <f>statadata2!L9/statadata2!$H9</f>
        <v>8.3820998278829606E-2</v>
      </c>
      <c r="M12" s="78">
        <f>statadata2!M9</f>
        <v>4108</v>
      </c>
      <c r="N12" s="79">
        <f>statadata2!N9</f>
        <v>1883</v>
      </c>
      <c r="O12" s="80">
        <f>statadata2!O9</f>
        <v>0.45837390422821045</v>
      </c>
      <c r="P12" s="145">
        <f>statadata2!P9/statadata2!$N9</f>
        <v>1.858736059479554E-2</v>
      </c>
      <c r="Q12" s="146">
        <f>statadata2!Q9/statadata2!$N9</f>
        <v>7.9660116834838028E-3</v>
      </c>
      <c r="R12" s="146">
        <f>statadata2!R9/statadata2!$N9</f>
        <v>0.37758895379713225</v>
      </c>
      <c r="S12" s="147">
        <f>statadata2!S9/statadata2!$N9</f>
        <v>0.59585767392458844</v>
      </c>
      <c r="T12" s="78">
        <f>statadata2!T9</f>
        <v>1311</v>
      </c>
      <c r="U12" s="79">
        <f>statadata2!U9</f>
        <v>1083</v>
      </c>
      <c r="V12" s="80">
        <f>statadata2!V9</f>
        <v>0.82608693838119507</v>
      </c>
      <c r="W12" s="145">
        <f>statadata2!W9/statadata2!$U9</f>
        <v>0</v>
      </c>
      <c r="X12" s="146">
        <f>statadata2!X9/statadata2!$U9</f>
        <v>0</v>
      </c>
      <c r="Y12" s="146">
        <f>statadata2!Y9/statadata2!$U9</f>
        <v>6.0941828254847646E-2</v>
      </c>
      <c r="Z12" s="147">
        <f>statadata2!Z9/statadata2!$U9</f>
        <v>0.93905817174515238</v>
      </c>
      <c r="AA12" s="16" t="s">
        <v>43</v>
      </c>
      <c r="AC12" s="10" t="str">
        <f>statadata2!B9</f>
        <v>Versorgungsgebiet Mittelrhein-Westerwald</v>
      </c>
    </row>
    <row r="13" s="8" customFormat="true" x14ac:dyDescent="0.25">
      <c r="B13" s="19" t="s">
        <v>2</v>
      </c>
      <c r="C13" s="20">
        <f>statadata2!C10</f>
        <v>9329</v>
      </c>
      <c r="D13" s="129">
        <f>statadata2!D10/statadata2!$C10</f>
        <v>0.16282559759888521</v>
      </c>
      <c r="E13" s="129">
        <f>statadata2!E10/statadata2!$C10</f>
        <v>9.4543895379997855E-2</v>
      </c>
      <c r="F13" s="129">
        <f>statadata2!F10/statadata2!$C10</f>
        <v>0.57626755279236785</v>
      </c>
      <c r="G13" s="130">
        <f>statadata2!G10/statadata2!$C10</f>
        <v>0.16636295422874905</v>
      </c>
      <c r="H13" s="20">
        <f>statadata2!H10</f>
        <v>618</v>
      </c>
      <c r="I13" s="129">
        <f>statadata2!I10/statadata2!$H10</f>
        <v>0.26699029126213591</v>
      </c>
      <c r="J13" s="129">
        <f>statadata2!J10/statadata2!$H10</f>
        <v>0.10032362459546926</v>
      </c>
      <c r="K13" s="129">
        <f>statadata2!K10/statadata2!$H10</f>
        <v>0.54045307443365698</v>
      </c>
      <c r="L13" s="139">
        <f>statadata2!L10/statadata2!$H10</f>
        <v>9.2233009708737865E-2</v>
      </c>
      <c r="M13" s="29">
        <f>statadata2!M10</f>
        <v>321</v>
      </c>
      <c r="N13" s="20">
        <f>statadata2!N10</f>
        <v>123</v>
      </c>
      <c r="O13" s="74">
        <f>statadata2!O10</f>
        <v>0.38317757844924927</v>
      </c>
      <c r="P13" s="148">
        <f>statadata2!P10/statadata2!$N10</f>
        <v>3.2520325203252036E-2</v>
      </c>
      <c r="Q13" s="148">
        <f>statadata2!Q10/statadata2!$N10</f>
        <v>1.6260162601626018E-2</v>
      </c>
      <c r="R13" s="148">
        <f>statadata2!R10/statadata2!$N10</f>
        <v>0.30081300813008133</v>
      </c>
      <c r="S13" s="149">
        <f>statadata2!S10/statadata2!$N10</f>
        <v>0.65040650406504064</v>
      </c>
      <c r="T13" s="29">
        <f>statadata2!T10</f>
        <v>82</v>
      </c>
      <c r="U13" s="20">
        <f>statadata2!U10</f>
        <v>80</v>
      </c>
      <c r="V13" s="74">
        <f>statadata2!V10</f>
        <v>0.97560977935791016</v>
      </c>
      <c r="W13" s="148">
        <f>statadata2!W10/statadata2!$U10</f>
        <v>0</v>
      </c>
      <c r="X13" s="148">
        <f>statadata2!X10/statadata2!$U10</f>
        <v>0</v>
      </c>
      <c r="Y13" s="148">
        <f>statadata2!Y10/statadata2!$U10</f>
        <v>7.4999999999999997E-2</v>
      </c>
      <c r="Z13" s="149">
        <f>statadata2!Z10/statadata2!$U10</f>
        <v>0.92500000000000004</v>
      </c>
      <c r="AA13" s="21" t="s">
        <v>2</v>
      </c>
      <c r="AC13" s="10" t="str">
        <f>statadata2!B10</f>
        <v>LK Ahrweiler</v>
      </c>
    </row>
    <row r="14" s="8" customFormat="true" x14ac:dyDescent="0.25">
      <c r="B14" s="13" t="s">
        <v>3</v>
      </c>
      <c r="C14" s="7">
        <f>statadata2!C11</f>
        <v>9405</v>
      </c>
      <c r="D14" s="131">
        <f>statadata2!D11/statadata2!$C11</f>
        <v>0.15236576289207868</v>
      </c>
      <c r="E14" s="131">
        <f>statadata2!E11/statadata2!$C11</f>
        <v>0.11238702817650185</v>
      </c>
      <c r="F14" s="131">
        <f>statadata2!F11/statadata2!$C11</f>
        <v>0.56820839978734716</v>
      </c>
      <c r="G14" s="132">
        <f>statadata2!G11/statadata2!$C11</f>
        <v>0.16703880914407229</v>
      </c>
      <c r="H14" s="7">
        <f>statadata2!H11</f>
        <v>409</v>
      </c>
      <c r="I14" s="131">
        <f>statadata2!I11/statadata2!$H11</f>
        <v>0.17359413202933985</v>
      </c>
      <c r="J14" s="131">
        <f>statadata2!J11/statadata2!$H11</f>
        <v>0.13202933985330073</v>
      </c>
      <c r="K14" s="131">
        <f>statadata2!K11/statadata2!$H11</f>
        <v>0.56968215158924207</v>
      </c>
      <c r="L14" s="140">
        <f>statadata2!L11/statadata2!$H11</f>
        <v>0.12469437652811736</v>
      </c>
      <c r="M14" s="30">
        <f>statadata2!M11</f>
        <v>592</v>
      </c>
      <c r="N14" s="7">
        <f>statadata2!N11</f>
        <v>297</v>
      </c>
      <c r="O14" s="75">
        <f>statadata2!O11</f>
        <v>0.50168919563293457</v>
      </c>
      <c r="P14" s="150">
        <f>statadata2!P11/statadata2!$N11</f>
        <v>2.0202020202020204E-2</v>
      </c>
      <c r="Q14" s="150">
        <f>statadata2!Q11/statadata2!$N11</f>
        <v>6.7340067340067337E-3</v>
      </c>
      <c r="R14" s="150">
        <f>statadata2!R11/statadata2!$N11</f>
        <v>0.40740740740740738</v>
      </c>
      <c r="S14" s="151">
        <f>statadata2!S11/statadata2!$N11</f>
        <v>0.56565656565656564</v>
      </c>
      <c r="T14" s="30">
        <f>statadata2!T11</f>
        <v>116</v>
      </c>
      <c r="U14" s="7">
        <f>statadata2!U11</f>
        <v>104</v>
      </c>
      <c r="V14" s="75">
        <f>statadata2!V11</f>
        <v>0.89655172824859619</v>
      </c>
      <c r="W14" s="150">
        <f>statadata2!W11/statadata2!$U11</f>
        <v>0</v>
      </c>
      <c r="X14" s="150">
        <f>statadata2!X11/statadata2!$U11</f>
        <v>0</v>
      </c>
      <c r="Y14" s="150">
        <f>statadata2!Y11/statadata2!$U11</f>
        <v>4.807692307692308E-2</v>
      </c>
      <c r="Z14" s="151">
        <f>statadata2!Z11/statadata2!$U11</f>
        <v>0.95192307692307687</v>
      </c>
      <c r="AA14" s="17" t="s">
        <v>3</v>
      </c>
      <c r="AC14" s="10" t="str">
        <f>statadata2!B11</f>
        <v>LK Altenkirchen</v>
      </c>
    </row>
    <row r="15" s="8" customFormat="true" x14ac:dyDescent="0.25">
      <c r="B15" s="19" t="s">
        <v>10</v>
      </c>
      <c r="C15" s="20">
        <f>statadata2!C12</f>
        <v>4363</v>
      </c>
      <c r="D15" s="129">
        <f>statadata2!D12/statadata2!$C12</f>
        <v>0.15264726105890442</v>
      </c>
      <c r="E15" s="129">
        <f>statadata2!E12/statadata2!$C12</f>
        <v>9.6722438688975482E-2</v>
      </c>
      <c r="F15" s="129">
        <f>statadata2!F12/statadata2!$C12</f>
        <v>0.55947742379096954</v>
      </c>
      <c r="G15" s="130">
        <f>statadata2!G12/statadata2!$C12</f>
        <v>0.19115287646115059</v>
      </c>
      <c r="H15" s="20">
        <f>statadata2!H12</f>
        <v>407</v>
      </c>
      <c r="I15" s="129">
        <f>statadata2!I12/statadata2!$H12</f>
        <v>0.27272727272727271</v>
      </c>
      <c r="J15" s="129">
        <f>statadata2!J12/statadata2!$H12</f>
        <v>0.10073710073710074</v>
      </c>
      <c r="K15" s="129">
        <f>statadata2!K12/statadata2!$H12</f>
        <v>0.56511056511056512</v>
      </c>
      <c r="L15" s="139">
        <f>statadata2!L12/statadata2!$H12</f>
        <v>6.1425061425061427E-2</v>
      </c>
      <c r="M15" s="29">
        <f>statadata2!M12</f>
        <v>198</v>
      </c>
      <c r="N15" s="20">
        <f>statadata2!N12</f>
        <v>96</v>
      </c>
      <c r="O15" s="74">
        <f>statadata2!O12</f>
        <v>0.4848484992980957</v>
      </c>
      <c r="P15" s="148">
        <f>statadata2!P12/statadata2!$N12</f>
        <v>1.0416666666666666E-2</v>
      </c>
      <c r="Q15" s="148">
        <f>statadata2!Q12/statadata2!$N12</f>
        <v>2.0833333333333332E-2</v>
      </c>
      <c r="R15" s="148">
        <f>statadata2!R12/statadata2!$N12</f>
        <v>0.20833333333333334</v>
      </c>
      <c r="S15" s="149">
        <f>statadata2!S12/statadata2!$N12</f>
        <v>0.76041666666666663</v>
      </c>
      <c r="T15" s="29">
        <f>statadata2!T12</f>
        <v>86</v>
      </c>
      <c r="U15" s="20">
        <f>statadata2!U12</f>
        <v>68</v>
      </c>
      <c r="V15" s="74">
        <f>statadata2!V12</f>
        <v>0.79069769382476807</v>
      </c>
      <c r="W15" s="148">
        <f>statadata2!W12/statadata2!$U12</f>
        <v>0</v>
      </c>
      <c r="X15" s="148">
        <f>statadata2!X12/statadata2!$U12</f>
        <v>0</v>
      </c>
      <c r="Y15" s="148">
        <f>statadata2!Y12/statadata2!$U12</f>
        <v>4.4117647058823532E-2</v>
      </c>
      <c r="Z15" s="149">
        <f>statadata2!Z12/statadata2!$U12</f>
        <v>0.95588235294117652</v>
      </c>
      <c r="AA15" s="21" t="s">
        <v>10</v>
      </c>
      <c r="AC15" s="10" t="str">
        <f>statadata2!B12</f>
        <v>LK Cochem-Zell</v>
      </c>
    </row>
    <row r="16" s="8" customFormat="true" x14ac:dyDescent="0.25">
      <c r="B16" s="13" t="s">
        <v>27</v>
      </c>
      <c r="C16" s="7">
        <f>statadata2!C13</f>
        <v>9006</v>
      </c>
      <c r="D16" s="131">
        <f>statadata2!D13/statadata2!$C13</f>
        <v>0.12036420164334888</v>
      </c>
      <c r="E16" s="131">
        <f>statadata2!E13/statadata2!$C13</f>
        <v>9.9933377748167893E-2</v>
      </c>
      <c r="F16" s="131">
        <f>statadata2!F13/statadata2!$C13</f>
        <v>0.60182100821674445</v>
      </c>
      <c r="G16" s="132">
        <f>statadata2!G13/statadata2!$C13</f>
        <v>0.17788141239173885</v>
      </c>
      <c r="H16" s="7">
        <f>statadata2!H13</f>
        <v>837</v>
      </c>
      <c r="I16" s="131">
        <f>statadata2!I13/statadata2!$H13</f>
        <v>0.2078853046594982</v>
      </c>
      <c r="J16" s="131">
        <f>statadata2!J13/statadata2!$H13</f>
        <v>0.11827956989247312</v>
      </c>
      <c r="K16" s="131">
        <f>statadata2!K13/statadata2!$H13</f>
        <v>0.59856630824372759</v>
      </c>
      <c r="L16" s="140">
        <f>statadata2!L13/statadata2!$H13</f>
        <v>7.5268817204301078E-2</v>
      </c>
      <c r="M16" s="30">
        <f>statadata2!M13</f>
        <v>236</v>
      </c>
      <c r="N16" s="7">
        <f>statadata2!N13</f>
        <v>78</v>
      </c>
      <c r="O16" s="75">
        <f>statadata2!O13</f>
        <v>0.33050847053527832</v>
      </c>
      <c r="P16" s="150">
        <f>statadata2!P13/statadata2!$N13</f>
        <v>1.282051282051282E-2</v>
      </c>
      <c r="Q16" s="150">
        <f>statadata2!Q13/statadata2!$N13</f>
        <v>1.282051282051282E-2</v>
      </c>
      <c r="R16" s="150">
        <f>statadata2!R13/statadata2!$N13</f>
        <v>0.35897435897435898</v>
      </c>
      <c r="S16" s="151">
        <f>statadata2!S13/statadata2!$N13</f>
        <v>0.61538461538461542</v>
      </c>
      <c r="T16" s="30">
        <f>statadata2!T13</f>
        <v>177</v>
      </c>
      <c r="U16" s="7">
        <f>statadata2!U13</f>
        <v>149</v>
      </c>
      <c r="V16" s="75">
        <f>statadata2!V13</f>
        <v>0.84180790185928345</v>
      </c>
      <c r="W16" s="150">
        <f>statadata2!W13/statadata2!$U13</f>
        <v>0</v>
      </c>
      <c r="X16" s="150">
        <f>statadata2!X13/statadata2!$U13</f>
        <v>0</v>
      </c>
      <c r="Y16" s="150">
        <f>statadata2!Y13/statadata2!$U13</f>
        <v>5.3691275167785234E-2</v>
      </c>
      <c r="Z16" s="151">
        <f>statadata2!Z13/statadata2!$U13</f>
        <v>0.94630872483221473</v>
      </c>
      <c r="AA16" s="17" t="s">
        <v>27</v>
      </c>
      <c r="AC16" s="10" t="str">
        <f>statadata2!B13</f>
        <v>SK Koblenz</v>
      </c>
    </row>
    <row r="17" s="8" customFormat="true" x14ac:dyDescent="0.25">
      <c r="B17" s="19" t="s">
        <v>16</v>
      </c>
      <c r="C17" s="20">
        <f>statadata2!C14</f>
        <v>14437</v>
      </c>
      <c r="D17" s="129">
        <f>statadata2!D14/statadata2!$C14</f>
        <v>0.12391771143589389</v>
      </c>
      <c r="E17" s="129">
        <f>statadata2!E14/statadata2!$C14</f>
        <v>0.10805569024035465</v>
      </c>
      <c r="F17" s="129">
        <f>statadata2!F14/statadata2!$C14</f>
        <v>0.59264390108748355</v>
      </c>
      <c r="G17" s="130">
        <f>statadata2!G14/statadata2!$C14</f>
        <v>0.17538269723626793</v>
      </c>
      <c r="H17" s="20">
        <f>statadata2!H14</f>
        <v>1001</v>
      </c>
      <c r="I17" s="129">
        <f>statadata2!I14/statadata2!$H14</f>
        <v>0.21778221778221779</v>
      </c>
      <c r="J17" s="129">
        <f>statadata2!J14/statadata2!$H14</f>
        <v>0.15284715284715283</v>
      </c>
      <c r="K17" s="129">
        <f>statadata2!K14/statadata2!$H14</f>
        <v>0.54745254745254746</v>
      </c>
      <c r="L17" s="139">
        <f>statadata2!L14/statadata2!$H14</f>
        <v>8.191808191808192E-2</v>
      </c>
      <c r="M17" s="29">
        <f>statadata2!M14</f>
        <v>440</v>
      </c>
      <c r="N17" s="20">
        <f>statadata2!N14</f>
        <v>138</v>
      </c>
      <c r="O17" s="74">
        <f>statadata2!O14</f>
        <v>0.31363636255264282</v>
      </c>
      <c r="P17" s="148">
        <f>statadata2!P14/statadata2!$N14</f>
        <v>2.8985507246376812E-2</v>
      </c>
      <c r="Q17" s="148">
        <f>statadata2!Q14/statadata2!$N14</f>
        <v>7.246376811594203E-3</v>
      </c>
      <c r="R17" s="148">
        <f>statadata2!R14/statadata2!$N14</f>
        <v>0.34057971014492755</v>
      </c>
      <c r="S17" s="149">
        <f>statadata2!S14/statadata2!$N14</f>
        <v>0.62318840579710144</v>
      </c>
      <c r="T17" s="29">
        <f>statadata2!T14</f>
        <v>207</v>
      </c>
      <c r="U17" s="20">
        <f>statadata2!U14</f>
        <v>181</v>
      </c>
      <c r="V17" s="74">
        <f>statadata2!V14</f>
        <v>0.87439614534378052</v>
      </c>
      <c r="W17" s="148">
        <f>statadata2!W14/statadata2!$U14</f>
        <v>0</v>
      </c>
      <c r="X17" s="148">
        <f>statadata2!X14/statadata2!$U14</f>
        <v>0</v>
      </c>
      <c r="Y17" s="148">
        <f>statadata2!Y14/statadata2!$U14</f>
        <v>4.9723756906077346E-2</v>
      </c>
      <c r="Z17" s="149">
        <f>statadata2!Z14/statadata2!$U14</f>
        <v>0.95027624309392267</v>
      </c>
      <c r="AA17" s="21" t="s">
        <v>16</v>
      </c>
      <c r="AB17" s="8" t="s">
        <v>48</v>
      </c>
      <c r="AC17" s="10" t="str">
        <f>statadata2!B14</f>
        <v>LK Mayen-Koblenz</v>
      </c>
    </row>
    <row r="18" s="8" customFormat="true" x14ac:dyDescent="0.25">
      <c r="B18" s="13" t="s">
        <v>17</v>
      </c>
      <c r="C18" s="7">
        <f>statadata2!C15</f>
        <v>15122</v>
      </c>
      <c r="D18" s="131">
        <f>statadata2!D15/statadata2!$C15</f>
        <v>0.13814310276418462</v>
      </c>
      <c r="E18" s="131">
        <f>statadata2!E15/statadata2!$C15</f>
        <v>0.11737865361724639</v>
      </c>
      <c r="F18" s="131">
        <f>statadata2!F15/statadata2!$C15</f>
        <v>0.56718688004232243</v>
      </c>
      <c r="G18" s="132">
        <f>statadata2!G15/statadata2!$C15</f>
        <v>0.17729136357624653</v>
      </c>
      <c r="H18" s="7">
        <f>statadata2!H15</f>
        <v>679</v>
      </c>
      <c r="I18" s="131">
        <f>statadata2!I15/statadata2!$H15</f>
        <v>0.24447717231222385</v>
      </c>
      <c r="J18" s="131">
        <f>statadata2!J15/statadata2!$H15</f>
        <v>0.12223858615611193</v>
      </c>
      <c r="K18" s="131">
        <f>statadata2!K15/statadata2!$H15</f>
        <v>0.55081001472754054</v>
      </c>
      <c r="L18" s="140">
        <f>statadata2!L15/statadata2!$H15</f>
        <v>8.247422680412371E-2</v>
      </c>
      <c r="M18" s="30">
        <f>statadata2!M15</f>
        <v>510</v>
      </c>
      <c r="N18" s="7">
        <f>statadata2!N15</f>
        <v>244</v>
      </c>
      <c r="O18" s="75">
        <f>statadata2!O15</f>
        <v>0.47843137383460999</v>
      </c>
      <c r="P18" s="150">
        <f>statadata2!P15/statadata2!$N15</f>
        <v>2.0491803278688523E-2</v>
      </c>
      <c r="Q18" s="150">
        <f>statadata2!Q15/statadata2!$N15</f>
        <v>8.1967213114754103E-3</v>
      </c>
      <c r="R18" s="150">
        <f>statadata2!R15/statadata2!$N15</f>
        <v>0.36475409836065575</v>
      </c>
      <c r="S18" s="151">
        <f>statadata2!S15/statadata2!$N15</f>
        <v>0.60655737704918034</v>
      </c>
      <c r="T18" s="30">
        <f>statadata2!T15</f>
        <v>219</v>
      </c>
      <c r="U18" s="7">
        <f>statadata2!U15</f>
        <v>208</v>
      </c>
      <c r="V18" s="75">
        <f>statadata2!V15</f>
        <v>0.9497717022895813</v>
      </c>
      <c r="W18" s="150">
        <f>statadata2!W15/statadata2!$U15</f>
        <v>0</v>
      </c>
      <c r="X18" s="150">
        <f>statadata2!X15/statadata2!$U15</f>
        <v>0</v>
      </c>
      <c r="Y18" s="150">
        <f>statadata2!Y15/statadata2!$U15</f>
        <v>5.2884615384615384E-2</v>
      </c>
      <c r="Z18" s="151">
        <f>statadata2!Z15/statadata2!$U15</f>
        <v>0.94711538461538458</v>
      </c>
      <c r="AA18" s="17" t="s">
        <v>17</v>
      </c>
      <c r="AC18" s="10" t="str">
        <f>statadata2!B15</f>
        <v>LK Neuwied</v>
      </c>
    </row>
    <row r="19" s="8" customFormat="true" x14ac:dyDescent="0.25">
      <c r="B19" s="19" t="s">
        <v>18</v>
      </c>
      <c r="C19" s="20">
        <f>statadata2!C16</f>
        <v>7795</v>
      </c>
      <c r="D19" s="129">
        <f>statadata2!D16/statadata2!$C16</f>
        <v>0.13213598460551634</v>
      </c>
      <c r="E19" s="129">
        <f>statadata2!E16/statadata2!$C16</f>
        <v>0.10301475304682489</v>
      </c>
      <c r="F19" s="129">
        <f>statadata2!F16/statadata2!$C16</f>
        <v>0.55933290570878769</v>
      </c>
      <c r="G19" s="130">
        <f>statadata2!G16/statadata2!$C16</f>
        <v>0.20551635663887108</v>
      </c>
      <c r="H19" s="20">
        <f>statadata2!H16</f>
        <v>537</v>
      </c>
      <c r="I19" s="129">
        <f>statadata2!I16/statadata2!$H16</f>
        <v>0.20856610800744879</v>
      </c>
      <c r="J19" s="129">
        <f>statadata2!J16/statadata2!$H16</f>
        <v>0.12476722532588454</v>
      </c>
      <c r="K19" s="129">
        <f>statadata2!K16/statadata2!$H16</f>
        <v>0.58472998137802612</v>
      </c>
      <c r="L19" s="139">
        <f>statadata2!L16/statadata2!$H16</f>
        <v>8.1936685288640593E-2</v>
      </c>
      <c r="M19" s="29">
        <f>statadata2!M16</f>
        <v>456</v>
      </c>
      <c r="N19" s="20">
        <f>statadata2!N16</f>
        <v>141</v>
      </c>
      <c r="O19" s="74">
        <f>statadata2!O16</f>
        <v>0.30921053886413574</v>
      </c>
      <c r="P19" s="148">
        <f>statadata2!P16/statadata2!$N16</f>
        <v>7.0921985815602835E-3</v>
      </c>
      <c r="Q19" s="148">
        <f>statadata2!Q16/statadata2!$N16</f>
        <v>7.0921985815602835E-3</v>
      </c>
      <c r="R19" s="148">
        <f>statadata2!R16/statadata2!$N16</f>
        <v>0.29078014184397161</v>
      </c>
      <c r="S19" s="149">
        <f>statadata2!S16/statadata2!$N16</f>
        <v>0.69503546099290781</v>
      </c>
      <c r="T19" s="29">
        <f>statadata2!T16</f>
        <v>118</v>
      </c>
      <c r="U19" s="20">
        <f>statadata2!U16</f>
        <v>31</v>
      </c>
      <c r="V19" s="74">
        <f>statadata2!V16</f>
        <v>0.26271185278892517</v>
      </c>
      <c r="W19" s="148">
        <f>statadata2!W16/statadata2!$U16</f>
        <v>0</v>
      </c>
      <c r="X19" s="148">
        <f>statadata2!X16/statadata2!$U16</f>
        <v>0</v>
      </c>
      <c r="Y19" s="148">
        <f>statadata2!Y16/statadata2!$U16</f>
        <v>0.12903225806451613</v>
      </c>
      <c r="Z19" s="149">
        <f>statadata2!Z16/statadata2!$U16</f>
        <v>0.87096774193548387</v>
      </c>
      <c r="AA19" s="21" t="s">
        <v>18</v>
      </c>
      <c r="AC19" s="10" t="str">
        <f>statadata2!B16</f>
        <v>LK Rhein-Hunsrück-Kreis</v>
      </c>
    </row>
    <row r="20" s="8" customFormat="true" x14ac:dyDescent="0.25">
      <c r="B20" s="13" t="s">
        <v>49</v>
      </c>
      <c r="C20" s="7">
        <f>statadata2!C17</f>
        <v>7939</v>
      </c>
      <c r="D20" s="131">
        <f>statadata2!D17/statadata2!$C17</f>
        <v>0.13175462904647942</v>
      </c>
      <c r="E20" s="131">
        <f>statadata2!E17/statadata2!$C17</f>
        <v>0.103917369945837</v>
      </c>
      <c r="F20" s="131">
        <f>statadata2!F17/statadata2!$C17</f>
        <v>0.58760549187555111</v>
      </c>
      <c r="G20" s="132">
        <f>statadata2!G17/statadata2!$C17</f>
        <v>0.1767225091321325</v>
      </c>
      <c r="H20" s="7">
        <f>statadata2!H17</f>
        <v>632</v>
      </c>
      <c r="I20" s="131">
        <f>statadata2!I17/statadata2!$H17</f>
        <v>0.18354430379746836</v>
      </c>
      <c r="J20" s="131">
        <f>statadata2!J17/statadata2!$H17</f>
        <v>0.13132911392405064</v>
      </c>
      <c r="K20" s="131">
        <f>statadata2!K17/statadata2!$H17</f>
        <v>0.60443037974683544</v>
      </c>
      <c r="L20" s="140">
        <f>statadata2!L17/statadata2!$H17</f>
        <v>8.0696202531645569E-2</v>
      </c>
      <c r="M20" s="30">
        <f>statadata2!M17</f>
        <v>478</v>
      </c>
      <c r="N20" s="7">
        <f>statadata2!N17</f>
        <v>244</v>
      </c>
      <c r="O20" s="75">
        <f>statadata2!O17</f>
        <v>0.5104602575302124</v>
      </c>
      <c r="P20" s="150">
        <f>statadata2!P17/statadata2!$N17</f>
        <v>1.6393442622950821E-2</v>
      </c>
      <c r="Q20" s="150">
        <f>statadata2!Q17/statadata2!$N17</f>
        <v>4.0983606557377051E-3</v>
      </c>
      <c r="R20" s="150">
        <f>statadata2!R17/statadata2!$N17</f>
        <v>0.45901639344262296</v>
      </c>
      <c r="S20" s="151">
        <f>statadata2!S17/statadata2!$N17</f>
        <v>0.52049180327868849</v>
      </c>
      <c r="T20" s="30">
        <f>statadata2!T17</f>
        <v>110</v>
      </c>
      <c r="U20" s="7">
        <f>statadata2!U17</f>
        <v>76</v>
      </c>
      <c r="V20" s="75">
        <f>statadata2!V17</f>
        <v>0.69090908765792847</v>
      </c>
      <c r="W20" s="150">
        <f>statadata2!W17/statadata2!$U17</f>
        <v>0</v>
      </c>
      <c r="X20" s="150">
        <f>statadata2!X17/statadata2!$U17</f>
        <v>0</v>
      </c>
      <c r="Y20" s="150">
        <f>statadata2!Y17/statadata2!$U17</f>
        <v>0.11842105263157894</v>
      </c>
      <c r="Z20" s="151">
        <f>statadata2!Z17/statadata2!$U17</f>
        <v>0.88157894736842102</v>
      </c>
      <c r="AA20" s="17" t="s">
        <v>49</v>
      </c>
      <c r="AC20" s="10" t="str">
        <f>statadata2!B17</f>
        <v>LK Rhein-Lahn-Kreis</v>
      </c>
    </row>
    <row r="21" s="8" customFormat="true" x14ac:dyDescent="0.25">
      <c r="B21" s="19" t="s">
        <v>24</v>
      </c>
      <c r="C21" s="20">
        <f>statadata2!C18</f>
        <v>13618</v>
      </c>
      <c r="D21" s="129">
        <f>statadata2!D18/statadata2!$C18</f>
        <v>0.14488177412248496</v>
      </c>
      <c r="E21" s="129">
        <f>statadata2!E18/statadata2!$C18</f>
        <v>0.10787193420472904</v>
      </c>
      <c r="F21" s="129">
        <f>statadata2!F18/statadata2!$C18</f>
        <v>0.58217065648406519</v>
      </c>
      <c r="G21" s="130">
        <f>statadata2!G18/statadata2!$C18</f>
        <v>0.16507563518872082</v>
      </c>
      <c r="H21" s="20">
        <f>statadata2!H18</f>
        <v>690</v>
      </c>
      <c r="I21" s="129">
        <f>statadata2!I18/statadata2!$H18</f>
        <v>0.21304347826086956</v>
      </c>
      <c r="J21" s="129">
        <f>statadata2!J18/statadata2!$H18</f>
        <v>0.12753623188405797</v>
      </c>
      <c r="K21" s="129">
        <f>statadata2!K18/statadata2!$H18</f>
        <v>0.57536231884057976</v>
      </c>
      <c r="L21" s="139">
        <f>statadata2!L18/statadata2!$H18</f>
        <v>8.4057971014492749E-2</v>
      </c>
      <c r="M21" s="29">
        <f>statadata2!M18</f>
        <v>877</v>
      </c>
      <c r="N21" s="20">
        <f>statadata2!N18</f>
        <v>522</v>
      </c>
      <c r="O21" s="74">
        <f>statadata2!O18</f>
        <v>0.5952109694480896</v>
      </c>
      <c r="P21" s="148">
        <f>statadata2!P18/statadata2!$N18</f>
        <v>1.7241379310344827E-2</v>
      </c>
      <c r="Q21" s="148">
        <f>statadata2!Q18/statadata2!$N18</f>
        <v>5.7471264367816091E-3</v>
      </c>
      <c r="R21" s="148">
        <f>statadata2!R18/statadata2!$N18</f>
        <v>0.41379310344827586</v>
      </c>
      <c r="S21" s="149">
        <f>statadata2!S18/statadata2!$N18</f>
        <v>0.56321839080459768</v>
      </c>
      <c r="T21" s="29">
        <f>statadata2!T18</f>
        <v>196</v>
      </c>
      <c r="U21" s="20">
        <f>statadata2!U18</f>
        <v>186</v>
      </c>
      <c r="V21" s="74">
        <f>statadata2!V18</f>
        <v>0.94897961616516113</v>
      </c>
      <c r="W21" s="148">
        <f>statadata2!W18/statadata2!$U18</f>
        <v>0</v>
      </c>
      <c r="X21" s="148">
        <f>statadata2!X18/statadata2!$U18</f>
        <v>0</v>
      </c>
      <c r="Y21" s="148">
        <f>statadata2!Y18/statadata2!$U18</f>
        <v>5.9139784946236562E-2</v>
      </c>
      <c r="Z21" s="149">
        <f>statadata2!Z18/statadata2!$U18</f>
        <v>0.94086021505376349</v>
      </c>
      <c r="AA21" s="21" t="s">
        <v>24</v>
      </c>
      <c r="AC21" s="10" t="str">
        <f>statadata2!B18</f>
        <v>LK Westerwaldkreis</v>
      </c>
    </row>
    <row r="22" s="8" customFormat="true" ht="24" x14ac:dyDescent="0.25">
      <c r="B22" s="14" t="s">
        <v>44</v>
      </c>
      <c r="C22" s="9">
        <f>statadata2!C19</f>
        <v>72967</v>
      </c>
      <c r="D22" s="133">
        <f>statadata2!D19/statadata2!$C19</f>
        <v>0.14298244411857414</v>
      </c>
      <c r="E22" s="133">
        <f>statadata2!E19/statadata2!$C19</f>
        <v>0.10096344923047405</v>
      </c>
      <c r="F22" s="133">
        <f>statadata2!F19/statadata2!$C19</f>
        <v>0.59994243973302996</v>
      </c>
      <c r="G22" s="134">
        <f>statadata2!G19/statadata2!$C19</f>
        <v>0.1561116669179218</v>
      </c>
      <c r="H22" s="9">
        <f>statadata2!H19</f>
        <v>5921</v>
      </c>
      <c r="I22" s="133">
        <f>statadata2!I19/statadata2!$H19</f>
        <v>0.23070427292687046</v>
      </c>
      <c r="J22" s="133">
        <f>statadata2!J19/statadata2!$H19</f>
        <v>0.1119743286606992</v>
      </c>
      <c r="K22" s="133">
        <f>statadata2!K19/statadata2!$H19</f>
        <v>0.5895963519675731</v>
      </c>
      <c r="L22" s="141">
        <f>statadata2!L19/statadata2!$H19</f>
        <v>6.7725046444857287E-2</v>
      </c>
      <c r="M22" s="31">
        <f>statadata2!M19</f>
        <v>3008</v>
      </c>
      <c r="N22" s="9">
        <f>statadata2!N19</f>
        <v>1329</v>
      </c>
      <c r="O22" s="76">
        <f>statadata2!O19</f>
        <v>0.44182181358337402</v>
      </c>
      <c r="P22" s="152">
        <f>statadata2!P19/statadata2!$N19</f>
        <v>2.3325808878856283E-2</v>
      </c>
      <c r="Q22" s="152">
        <f>statadata2!Q19/statadata2!$N19</f>
        <v>1.4296463506395787E-2</v>
      </c>
      <c r="R22" s="152">
        <f>statadata2!R19/statadata2!$N19</f>
        <v>0.40331075996990218</v>
      </c>
      <c r="S22" s="153">
        <f>statadata2!S19/statadata2!$N19</f>
        <v>0.55906696764484576</v>
      </c>
      <c r="T22" s="31">
        <f>statadata2!T19</f>
        <v>1041</v>
      </c>
      <c r="U22" s="9">
        <f>statadata2!U19</f>
        <v>420</v>
      </c>
      <c r="V22" s="76">
        <f>statadata2!V19</f>
        <v>0.40345820784568787</v>
      </c>
      <c r="W22" s="152">
        <f>statadata2!W19/statadata2!$U19</f>
        <v>0</v>
      </c>
      <c r="X22" s="152">
        <f>statadata2!X19/statadata2!$U19</f>
        <v>0</v>
      </c>
      <c r="Y22" s="152">
        <f>statadata2!Y19/statadata2!$U19</f>
        <v>9.0476190476190474E-2</v>
      </c>
      <c r="Z22" s="153">
        <f>statadata2!Z19/statadata2!$U19</f>
        <v>0.90952380952380951</v>
      </c>
      <c r="AA22" s="18" t="s">
        <v>44</v>
      </c>
      <c r="AC22" s="10" t="str">
        <f>statadata2!B19</f>
        <v>Versorgungsgebiet Rheinhessen-Nahe</v>
      </c>
    </row>
    <row r="23" s="8" customFormat="true" x14ac:dyDescent="0.25">
      <c r="B23" s="13" t="s">
        <v>4</v>
      </c>
      <c r="C23" s="7">
        <f>statadata2!C20</f>
        <v>10597</v>
      </c>
      <c r="D23" s="131">
        <f>statadata2!D20/statadata2!$C20</f>
        <v>0.14636217797489856</v>
      </c>
      <c r="E23" s="131">
        <f>statadata2!E20/statadata2!$C20</f>
        <v>0.10182127017080306</v>
      </c>
      <c r="F23" s="131">
        <f>statadata2!F20/statadata2!$C20</f>
        <v>0.58044729640464288</v>
      </c>
      <c r="G23" s="132">
        <f>statadata2!G20/statadata2!$C20</f>
        <v>0.17136925544965556</v>
      </c>
      <c r="H23" s="7">
        <f>statadata2!H20</f>
        <v>511</v>
      </c>
      <c r="I23" s="131">
        <f>statadata2!I20/statadata2!$H20</f>
        <v>0.26614481409001955</v>
      </c>
      <c r="J23" s="131">
        <f>statadata2!J20/statadata2!$H20</f>
        <v>0.14090019569471623</v>
      </c>
      <c r="K23" s="131">
        <f>statadata2!K20/statadata2!$H20</f>
        <v>0.53424657534246578</v>
      </c>
      <c r="L23" s="140">
        <f>statadata2!L20/statadata2!$H20</f>
        <v>5.8708414872798431E-2</v>
      </c>
      <c r="M23" s="30">
        <f>statadata2!M20</f>
        <v>501</v>
      </c>
      <c r="N23" s="7">
        <f>statadata2!N20</f>
        <v>222</v>
      </c>
      <c r="O23" s="75">
        <f>statadata2!O20</f>
        <v>0.443113774061203</v>
      </c>
      <c r="P23" s="150">
        <f>statadata2!P20/statadata2!$N20</f>
        <v>1.3513513513513514E-2</v>
      </c>
      <c r="Q23" s="150">
        <f>statadata2!Q20/statadata2!$N20</f>
        <v>4.5045045045045045E-3</v>
      </c>
      <c r="R23" s="150">
        <f>statadata2!R20/statadata2!$N20</f>
        <v>0.38288288288288286</v>
      </c>
      <c r="S23" s="151">
        <f>statadata2!S20/statadata2!$N20</f>
        <v>0.59909909909909909</v>
      </c>
      <c r="T23" s="30">
        <f>statadata2!T20</f>
        <v>157</v>
      </c>
      <c r="U23" s="7">
        <f>statadata2!U20</f>
        <v>75</v>
      </c>
      <c r="V23" s="75">
        <f>statadata2!V20</f>
        <v>0.47770699858665466</v>
      </c>
      <c r="W23" s="150">
        <f>statadata2!W20/statadata2!$U20</f>
        <v>0</v>
      </c>
      <c r="X23" s="150">
        <f>statadata2!X20/statadata2!$U20</f>
        <v>0</v>
      </c>
      <c r="Y23" s="150">
        <f>statadata2!Y20/statadata2!$U20</f>
        <v>0.04</v>
      </c>
      <c r="Z23" s="151">
        <f>statadata2!Z20/statadata2!$U20</f>
        <v>0.96</v>
      </c>
      <c r="AA23" s="17" t="s">
        <v>4</v>
      </c>
      <c r="AC23" s="10" t="str">
        <f>statadata2!B20</f>
        <v>LK Alzey-Worms</v>
      </c>
    </row>
    <row r="24" s="8" customFormat="true" x14ac:dyDescent="0.25">
      <c r="B24" s="19" t="s">
        <v>6</v>
      </c>
      <c r="C24" s="20">
        <f>statadata2!C21</f>
        <v>12077</v>
      </c>
      <c r="D24" s="129">
        <f>statadata2!D21/statadata2!$C21</f>
        <v>0.15111368717396703</v>
      </c>
      <c r="E24" s="129">
        <f>statadata2!E21/statadata2!$C21</f>
        <v>0.10598658607270017</v>
      </c>
      <c r="F24" s="129">
        <f>statadata2!F21/statadata2!$C21</f>
        <v>0.57315558499627395</v>
      </c>
      <c r="G24" s="130">
        <f>statadata2!G21/statadata2!$C21</f>
        <v>0.16974414175705888</v>
      </c>
      <c r="H24" s="20">
        <f>statadata2!H21</f>
        <v>1176</v>
      </c>
      <c r="I24" s="129">
        <f>statadata2!I21/statadata2!$H21</f>
        <v>0.23809523809523808</v>
      </c>
      <c r="J24" s="129">
        <f>statadata2!J21/statadata2!$H21</f>
        <v>0.11479591836734694</v>
      </c>
      <c r="K24" s="129">
        <f>statadata2!K21/statadata2!$H21</f>
        <v>0.54846938775510201</v>
      </c>
      <c r="L24" s="139">
        <f>statadata2!L21/statadata2!$H21</f>
        <v>9.8639455782312924E-2</v>
      </c>
      <c r="M24" s="29">
        <f>statadata2!M21</f>
        <v>294</v>
      </c>
      <c r="N24" s="20">
        <f>statadata2!N21</f>
        <v>120</v>
      </c>
      <c r="O24" s="74">
        <f>statadata2!O21</f>
        <v>0.40816327929496765</v>
      </c>
      <c r="P24" s="148">
        <f>statadata2!P21/statadata2!$N21</f>
        <v>0</v>
      </c>
      <c r="Q24" s="148">
        <f>statadata2!Q21/statadata2!$N21</f>
        <v>1.6666666666666666E-2</v>
      </c>
      <c r="R24" s="148">
        <f>statadata2!R21/statadata2!$N21</f>
        <v>0.44166666666666665</v>
      </c>
      <c r="S24" s="149">
        <f>statadata2!S21/statadata2!$N21</f>
        <v>0.54166666666666663</v>
      </c>
      <c r="T24" s="29">
        <f>statadata2!T21</f>
        <v>154</v>
      </c>
      <c r="U24" s="20">
        <f>statadata2!U21</f>
        <v>29</v>
      </c>
      <c r="V24" s="74">
        <f>statadata2!V21</f>
        <v>0.18831168115139008</v>
      </c>
      <c r="W24" s="148">
        <f>statadata2!W21/statadata2!$U21</f>
        <v>0</v>
      </c>
      <c r="X24" s="148">
        <f>statadata2!X21/statadata2!$U21</f>
        <v>0</v>
      </c>
      <c r="Y24" s="148">
        <f>statadata2!Y21/statadata2!$U21</f>
        <v>0.10344827586206896</v>
      </c>
      <c r="Z24" s="149">
        <f>statadata2!Z21/statadata2!$U21</f>
        <v>0.89655172413793105</v>
      </c>
      <c r="AA24" s="21" t="s">
        <v>6</v>
      </c>
      <c r="AC24" s="10" t="str">
        <f>statadata2!B21</f>
        <v>LK Bad Kreuznach</v>
      </c>
    </row>
    <row r="25" s="8" customFormat="true" x14ac:dyDescent="0.25">
      <c r="B25" s="13" t="s">
        <v>8</v>
      </c>
      <c r="C25" s="7">
        <f>statadata2!C22</f>
        <v>6792</v>
      </c>
      <c r="D25" s="131">
        <f>statadata2!D22/statadata2!$C22</f>
        <v>0.15989399293286219</v>
      </c>
      <c r="E25" s="131">
        <f>statadata2!E22/statadata2!$C22</f>
        <v>0.11513545347467609</v>
      </c>
      <c r="F25" s="131">
        <f>statadata2!F22/statadata2!$C22</f>
        <v>0.54122497055359242</v>
      </c>
      <c r="G25" s="132">
        <f>statadata2!G22/statadata2!$C22</f>
        <v>0.18374558303886926</v>
      </c>
      <c r="H25" s="7">
        <f>statadata2!H22</f>
        <v>500</v>
      </c>
      <c r="I25" s="131">
        <f>statadata2!I22/statadata2!$H22</f>
        <v>0.19800000000000001</v>
      </c>
      <c r="J25" s="131">
        <f>statadata2!J22/statadata2!$H22</f>
        <v>0.14599999999999999</v>
      </c>
      <c r="K25" s="131">
        <f>statadata2!K22/statadata2!$H22</f>
        <v>0.60599999999999998</v>
      </c>
      <c r="L25" s="140">
        <f>statadata2!L22/statadata2!$H22</f>
        <v>0.05</v>
      </c>
      <c r="M25" s="30">
        <f>statadata2!M22</f>
        <v>464</v>
      </c>
      <c r="N25" s="7">
        <f>statadata2!N22</f>
        <v>264</v>
      </c>
      <c r="O25" s="75">
        <f>statadata2!O22</f>
        <v>0.56896549463272095</v>
      </c>
      <c r="P25" s="150">
        <f>statadata2!P22/statadata2!$N22</f>
        <v>4.5454545454545456E-2</v>
      </c>
      <c r="Q25" s="150">
        <f>statadata2!Q22/statadata2!$N22</f>
        <v>2.6515151515151516E-2</v>
      </c>
      <c r="R25" s="150">
        <f>statadata2!R22/statadata2!$N22</f>
        <v>0.29924242424242425</v>
      </c>
      <c r="S25" s="151">
        <f>statadata2!S22/statadata2!$N22</f>
        <v>0.62878787878787878</v>
      </c>
      <c r="T25" s="30">
        <f>statadata2!T22</f>
        <v>121</v>
      </c>
      <c r="U25" s="7">
        <f>statadata2!U22</f>
        <v>117</v>
      </c>
      <c r="V25" s="75">
        <f>statadata2!V22</f>
        <v>0.96694213151931763</v>
      </c>
      <c r="W25" s="150">
        <f>statadata2!W22/statadata2!$U22</f>
        <v>0</v>
      </c>
      <c r="X25" s="150">
        <f>statadata2!X22/statadata2!$U22</f>
        <v>0</v>
      </c>
      <c r="Y25" s="150">
        <f>statadata2!Y22/statadata2!$U22</f>
        <v>2.564102564102564E-2</v>
      </c>
      <c r="Z25" s="151">
        <f>statadata2!Z22/statadata2!$U22</f>
        <v>0.97435897435897434</v>
      </c>
      <c r="AA25" s="17" t="s">
        <v>8</v>
      </c>
      <c r="AC25" s="10" t="str">
        <f>statadata2!B22</f>
        <v>LK Birkenfeld</v>
      </c>
    </row>
    <row r="26" s="8" customFormat="true" x14ac:dyDescent="0.25">
      <c r="B26" s="19" t="s">
        <v>15</v>
      </c>
      <c r="C26" s="20">
        <f>statadata2!C23</f>
        <v>15006</v>
      </c>
      <c r="D26" s="129">
        <f>statadata2!D23/statadata2!$C23</f>
        <v>0.14514194322271093</v>
      </c>
      <c r="E26" s="129">
        <f>statadata2!E23/statadata2!$C23</f>
        <v>9.4029055044648813E-2</v>
      </c>
      <c r="F26" s="129">
        <f>statadata2!F23/statadata2!$C23</f>
        <v>0.59296281487405034</v>
      </c>
      <c r="G26" s="130">
        <f>statadata2!G23/statadata2!$C23</f>
        <v>0.16786618685858989</v>
      </c>
      <c r="H26" s="20">
        <f>statadata2!H23</f>
        <v>1448</v>
      </c>
      <c r="I26" s="129">
        <f>statadata2!I23/statadata2!$H23</f>
        <v>0.23756906077348067</v>
      </c>
      <c r="J26" s="129">
        <f>statadata2!J23/statadata2!$H23</f>
        <v>9.3922651933701654E-2</v>
      </c>
      <c r="K26" s="129">
        <f>statadata2!K23/statadata2!$H23</f>
        <v>0.60013812154696133</v>
      </c>
      <c r="L26" s="139">
        <f>statadata2!L23/statadata2!$H23</f>
        <v>6.8370165745856359E-2</v>
      </c>
      <c r="M26" s="29">
        <f>statadata2!M23</f>
        <v>611</v>
      </c>
      <c r="N26" s="20">
        <f>statadata2!N23</f>
        <v>216</v>
      </c>
      <c r="O26" s="74">
        <f>statadata2!O23</f>
        <v>0.35351881384849548</v>
      </c>
      <c r="P26" s="148">
        <f>statadata2!P23/statadata2!$N23</f>
        <v>1.3888888888888888E-2</v>
      </c>
      <c r="Q26" s="148">
        <f>statadata2!Q23/statadata2!$N23</f>
        <v>4.6296296296296294E-3</v>
      </c>
      <c r="R26" s="148">
        <f>statadata2!R23/statadata2!$N23</f>
        <v>0.40277777777777779</v>
      </c>
      <c r="S26" s="149">
        <f>statadata2!S23/statadata2!$N23</f>
        <v>0.57870370370370372</v>
      </c>
      <c r="T26" s="29">
        <f>statadata2!T23</f>
        <v>257</v>
      </c>
      <c r="U26" s="20">
        <f>statadata2!U23</f>
        <v>80</v>
      </c>
      <c r="V26" s="74">
        <f>statadata2!V23</f>
        <v>0.31128403544425964</v>
      </c>
      <c r="W26" s="148">
        <f>statadata2!W23/statadata2!$U23</f>
        <v>0</v>
      </c>
      <c r="X26" s="148">
        <f>statadata2!X23/statadata2!$U23</f>
        <v>0</v>
      </c>
      <c r="Y26" s="148">
        <f>statadata2!Y23/statadata2!$U23</f>
        <v>0.125</v>
      </c>
      <c r="Z26" s="149">
        <f>statadata2!Z23/statadata2!$U23</f>
        <v>0.875</v>
      </c>
      <c r="AA26" s="21" t="s">
        <v>15</v>
      </c>
      <c r="AC26" s="10" t="str">
        <f>statadata2!B23</f>
        <v>LK Mainz-Bingen</v>
      </c>
    </row>
    <row r="27" s="8" customFormat="true" x14ac:dyDescent="0.25">
      <c r="B27" s="13" t="s">
        <v>30</v>
      </c>
      <c r="C27" s="7">
        <f>statadata2!C24</f>
        <v>19754</v>
      </c>
      <c r="D27" s="131">
        <f>statadata2!D24/statadata2!$C24</f>
        <v>0.12959400627720968</v>
      </c>
      <c r="E27" s="131">
        <f>statadata2!E24/statadata2!$C24</f>
        <v>9.1981370861597647E-2</v>
      </c>
      <c r="F27" s="131">
        <f>statadata2!F24/statadata2!$C24</f>
        <v>0.65282980662144374</v>
      </c>
      <c r="G27" s="132">
        <f>statadata2!G24/statadata2!$C24</f>
        <v>0.12559481623974891</v>
      </c>
      <c r="H27" s="7">
        <f>statadata2!H24</f>
        <v>1846</v>
      </c>
      <c r="I27" s="131">
        <f>statadata2!I24/statadata2!$H24</f>
        <v>0.2172264355362947</v>
      </c>
      <c r="J27" s="131">
        <f>statadata2!J24/statadata2!$H24</f>
        <v>9.8591549295774641E-2</v>
      </c>
      <c r="K27" s="131">
        <f>statadata2!K24/statadata2!$H24</f>
        <v>0.62838569880823403</v>
      </c>
      <c r="L27" s="140">
        <f>statadata2!L24/statadata2!$H24</f>
        <v>5.5796316359696639E-2</v>
      </c>
      <c r="M27" s="30">
        <f>statadata2!M24</f>
        <v>719</v>
      </c>
      <c r="N27" s="7">
        <f>statadata2!N24</f>
        <v>302</v>
      </c>
      <c r="O27" s="75">
        <f>statadata2!O24</f>
        <v>0.42002782225608826</v>
      </c>
      <c r="P27" s="150">
        <f>statadata2!P24/statadata2!$N24</f>
        <v>2.6490066225165563E-2</v>
      </c>
      <c r="Q27" s="150">
        <f>statadata2!Q24/statadata2!$N24</f>
        <v>6.6225165562913907E-3</v>
      </c>
      <c r="R27" s="150">
        <f>statadata2!R24/statadata2!$N24</f>
        <v>0.45364238410596025</v>
      </c>
      <c r="S27" s="151">
        <f>statadata2!S24/statadata2!$N24</f>
        <v>0.51324503311258274</v>
      </c>
      <c r="T27" s="30">
        <f>statadata2!T24</f>
        <v>236</v>
      </c>
      <c r="U27" s="7">
        <f>statadata2!U24</f>
        <v>81</v>
      </c>
      <c r="V27" s="75">
        <f>statadata2!V24</f>
        <v>0.34322035312652588</v>
      </c>
      <c r="W27" s="150">
        <f>statadata2!W24/statadata2!$U24</f>
        <v>0</v>
      </c>
      <c r="X27" s="150">
        <f>statadata2!X24/statadata2!$U24</f>
        <v>0</v>
      </c>
      <c r="Y27" s="150">
        <f>statadata2!Y24/statadata2!$U24</f>
        <v>0.16049382716049382</v>
      </c>
      <c r="Z27" s="151">
        <f>statadata2!Z24/statadata2!$U24</f>
        <v>0.83950617283950613</v>
      </c>
      <c r="AA27" s="17" t="s">
        <v>30</v>
      </c>
      <c r="AC27" s="10" t="str">
        <f>statadata2!B24</f>
        <v>SK Mainz</v>
      </c>
    </row>
    <row r="28" s="8" customFormat="true" x14ac:dyDescent="0.25">
      <c r="B28" s="19" t="s">
        <v>35</v>
      </c>
      <c r="C28" s="20">
        <f>statadata2!C25</f>
        <v>8741</v>
      </c>
      <c r="D28" s="129">
        <f>statadata2!D25/statadata2!$C25</f>
        <v>0.14105937535751059</v>
      </c>
      <c r="E28" s="129">
        <f>statadata2!E25/statadata2!$C25</f>
        <v>0.1141745795675552</v>
      </c>
      <c r="F28" s="129">
        <f>statadata2!F25/statadata2!$C25</f>
        <v>0.59867292071845324</v>
      </c>
      <c r="G28" s="130">
        <f>statadata2!G25/statadata2!$C25</f>
        <v>0.14609312435648095</v>
      </c>
      <c r="H28" s="20">
        <f>statadata2!H25</f>
        <v>440</v>
      </c>
      <c r="I28" s="129">
        <f>statadata2!I25/statadata2!$H25</f>
        <v>0.24090909090909091</v>
      </c>
      <c r="J28" s="129">
        <f>statadata2!J25/statadata2!$H25</f>
        <v>0.14772727272727273</v>
      </c>
      <c r="K28" s="129">
        <f>statadata2!K25/statadata2!$H25</f>
        <v>0.54772727272727273</v>
      </c>
      <c r="L28" s="139">
        <f>statadata2!L25/statadata2!$H25</f>
        <v>6.363636363636363E-2</v>
      </c>
      <c r="M28" s="29">
        <f>statadata2!M25</f>
        <v>419</v>
      </c>
      <c r="N28" s="20">
        <f>statadata2!N25</f>
        <v>205</v>
      </c>
      <c r="O28" s="74">
        <f>statadata2!O25</f>
        <v>0.48926013708114624</v>
      </c>
      <c r="P28" s="148">
        <f>statadata2!P25/statadata2!$N25</f>
        <v>2.4390243902439025E-2</v>
      </c>
      <c r="Q28" s="148">
        <f>statadata2!Q25/statadata2!$N25</f>
        <v>2.9268292682926831E-2</v>
      </c>
      <c r="R28" s="148">
        <f>statadata2!R25/statadata2!$N25</f>
        <v>0.46341463414634149</v>
      </c>
      <c r="S28" s="149">
        <f>statadata2!S25/statadata2!$N25</f>
        <v>0.48292682926829267</v>
      </c>
      <c r="T28" s="29">
        <f>statadata2!T25</f>
        <v>116</v>
      </c>
      <c r="U28" s="20">
        <f>statadata2!U25</f>
        <v>38</v>
      </c>
      <c r="V28" s="74">
        <f>statadata2!V25</f>
        <v>0.32758620381355286</v>
      </c>
      <c r="W28" s="148">
        <f>statadata2!W25/statadata2!$U25</f>
        <v>0</v>
      </c>
      <c r="X28" s="148">
        <f>statadata2!X25/statadata2!$U25</f>
        <v>0</v>
      </c>
      <c r="Y28" s="148">
        <f>statadata2!Y25/statadata2!$U25</f>
        <v>0.15789473684210525</v>
      </c>
      <c r="Z28" s="149">
        <f>statadata2!Z25/statadata2!$U25</f>
        <v>0.84210526315789469</v>
      </c>
      <c r="AA28" s="21" t="s">
        <v>35</v>
      </c>
      <c r="AC28" s="10" t="str">
        <f>statadata2!B25</f>
        <v>SK Worms</v>
      </c>
    </row>
    <row r="29" s="8" customFormat="true" x14ac:dyDescent="0.25">
      <c r="B29" s="14" t="s">
        <v>50</v>
      </c>
      <c r="C29" s="9">
        <f>statadata2!C26</f>
        <v>87976</v>
      </c>
      <c r="D29" s="133">
        <f>statadata2!D26/statadata2!$C26</f>
        <v>0.13804901336728198</v>
      </c>
      <c r="E29" s="133">
        <f>statadata2!E26/statadata2!$C26</f>
        <v>0.10276666363553696</v>
      </c>
      <c r="F29" s="133">
        <f>statadata2!F26/statadata2!$C26</f>
        <v>0.57996499045194139</v>
      </c>
      <c r="G29" s="134">
        <f>statadata2!G26/statadata2!$C26</f>
        <v>0.17921933254523961</v>
      </c>
      <c r="H29" s="9">
        <f>statadata2!H26</f>
        <v>4964</v>
      </c>
      <c r="I29" s="133">
        <f>statadata2!I26/statadata2!$H26</f>
        <v>0.20608380338436744</v>
      </c>
      <c r="J29" s="133">
        <f>statadata2!J26/statadata2!$H26</f>
        <v>0.11220789685737309</v>
      </c>
      <c r="K29" s="133">
        <f>statadata2!K26/statadata2!$H26</f>
        <v>0.59266720386784855</v>
      </c>
      <c r="L29" s="141">
        <f>statadata2!L26/statadata2!$H26</f>
        <v>8.9041095890410954E-2</v>
      </c>
      <c r="M29" s="31">
        <f>statadata2!M26</f>
        <v>3535</v>
      </c>
      <c r="N29" s="9">
        <f>statadata2!N26</f>
        <v>1958</v>
      </c>
      <c r="O29" s="76">
        <f>statadata2!O26</f>
        <v>0.5538896918296814</v>
      </c>
      <c r="P29" s="152">
        <f>statadata2!P26/statadata2!$N26</f>
        <v>2.5025536261491319E-2</v>
      </c>
      <c r="Q29" s="152">
        <f>statadata2!Q26/statadata2!$N26</f>
        <v>1.3278855975485188E-2</v>
      </c>
      <c r="R29" s="152">
        <f>statadata2!R26/statadata2!$N26</f>
        <v>0.36465781409601633</v>
      </c>
      <c r="S29" s="153">
        <f>statadata2!S26/statadata2!$N26</f>
        <v>0.59703779366700716</v>
      </c>
      <c r="T29" s="31">
        <f>statadata2!T26</f>
        <v>1435</v>
      </c>
      <c r="U29" s="9">
        <f>statadata2!U26</f>
        <v>1236</v>
      </c>
      <c r="V29" s="76">
        <f>statadata2!V26</f>
        <v>0.8613240122795105</v>
      </c>
      <c r="W29" s="152">
        <f>statadata2!W26/statadata2!$U26</f>
        <v>0</v>
      </c>
      <c r="X29" s="152">
        <f>statadata2!X26/statadata2!$U26</f>
        <v>8.090614886731392E-4</v>
      </c>
      <c r="Y29" s="152">
        <f>statadata2!Y26/statadata2!$U26</f>
        <v>5.4207119741100325E-2</v>
      </c>
      <c r="Z29" s="153">
        <f>statadata2!Z26/statadata2!$U26</f>
        <v>0.94498381877022652</v>
      </c>
      <c r="AA29" s="18" t="s">
        <v>50</v>
      </c>
      <c r="AC29" s="10" t="str">
        <f>statadata2!B26</f>
        <v>Versorgungsgebiet Rheinpfalz</v>
      </c>
    </row>
    <row r="30" s="8" customFormat="true" x14ac:dyDescent="0.25">
      <c r="B30" s="19" t="s">
        <v>5</v>
      </c>
      <c r="C30" s="20">
        <f>statadata2!C27</f>
        <v>9308</v>
      </c>
      <c r="D30" s="129">
        <f>statadata2!D27/statadata2!$C27</f>
        <v>0.12354963472281907</v>
      </c>
      <c r="E30" s="129">
        <f>statadata2!E27/statadata2!$C27</f>
        <v>9.2286205414697037E-2</v>
      </c>
      <c r="F30" s="129">
        <f>statadata2!F27/statadata2!$C27</f>
        <v>0.55575848732273314</v>
      </c>
      <c r="G30" s="130">
        <f>statadata2!G27/statadata2!$C27</f>
        <v>0.22840567253975075</v>
      </c>
      <c r="H30" s="20">
        <f>statadata2!H27</f>
        <v>434</v>
      </c>
      <c r="I30" s="129">
        <f>statadata2!I27/statadata2!$H27</f>
        <v>0.22350230414746544</v>
      </c>
      <c r="J30" s="129">
        <f>statadata2!J27/statadata2!$H27</f>
        <v>9.4470046082949302E-2</v>
      </c>
      <c r="K30" s="129">
        <f>statadata2!K27/statadata2!$H27</f>
        <v>0.58064516129032262</v>
      </c>
      <c r="L30" s="139">
        <f>statadata2!L27/statadata2!$H27</f>
        <v>0.10138248847926268</v>
      </c>
      <c r="M30" s="29">
        <f>statadata2!M27</f>
        <v>470</v>
      </c>
      <c r="N30" s="20">
        <f>statadata2!N27</f>
        <v>159</v>
      </c>
      <c r="O30" s="74">
        <f>statadata2!O27</f>
        <v>0.33829787373542786</v>
      </c>
      <c r="P30" s="148">
        <f>statadata2!P27/statadata2!$N27</f>
        <v>1.2578616352201259E-2</v>
      </c>
      <c r="Q30" s="148">
        <f>statadata2!Q27/statadata2!$N27</f>
        <v>1.8867924528301886E-2</v>
      </c>
      <c r="R30" s="148">
        <f>statadata2!R27/statadata2!$N27</f>
        <v>0.29559748427672955</v>
      </c>
      <c r="S30" s="149">
        <f>statadata2!S27/statadata2!$N27</f>
        <v>0.67295597484276726</v>
      </c>
      <c r="T30" s="29">
        <f>statadata2!T27</f>
        <v>189</v>
      </c>
      <c r="U30" s="20">
        <f>statadata2!U27</f>
        <v>176</v>
      </c>
      <c r="V30" s="74">
        <f>statadata2!V27</f>
        <v>0.93121695518493652</v>
      </c>
      <c r="W30" s="148">
        <f>statadata2!W27/statadata2!$U27</f>
        <v>0</v>
      </c>
      <c r="X30" s="148">
        <f>statadata2!X27/statadata2!$U27</f>
        <v>0</v>
      </c>
      <c r="Y30" s="148">
        <f>statadata2!Y27/statadata2!$U27</f>
        <v>3.4090909090909088E-2</v>
      </c>
      <c r="Z30" s="149">
        <f>statadata2!Z27/statadata2!$U27</f>
        <v>0.96590909090909094</v>
      </c>
      <c r="AA30" s="21" t="s">
        <v>5</v>
      </c>
      <c r="AC30" s="10" t="str">
        <f>statadata2!B27</f>
        <v>LK Bad Dürkheim</v>
      </c>
    </row>
    <row r="31" s="8" customFormat="true" ht="15.75" customHeight="true" x14ac:dyDescent="0.25">
      <c r="B31" s="13" t="s">
        <v>25</v>
      </c>
      <c r="C31" s="7">
        <f>statadata2!C28</f>
        <v>5132</v>
      </c>
      <c r="D31" s="131">
        <f>statadata2!D28/statadata2!$C28</f>
        <v>0.14984411535463757</v>
      </c>
      <c r="E31" s="131">
        <f>statadata2!E28/statadata2!$C28</f>
        <v>0.10093530787217458</v>
      </c>
      <c r="F31" s="131">
        <f>statadata2!F28/statadata2!$C28</f>
        <v>0.58787996882307092</v>
      </c>
      <c r="G31" s="132">
        <f>statadata2!G28/statadata2!$C28</f>
        <v>0.16134060795011693</v>
      </c>
      <c r="H31" s="7">
        <f>statadata2!H28</f>
        <v>375</v>
      </c>
      <c r="I31" s="131">
        <f>statadata2!I28/statadata2!$H28</f>
        <v>0.23733333333333334</v>
      </c>
      <c r="J31" s="131">
        <f>statadata2!J28/statadata2!$H28</f>
        <v>0.104</v>
      </c>
      <c r="K31" s="131">
        <f>statadata2!K28/statadata2!$H28</f>
        <v>0.60799999999999998</v>
      </c>
      <c r="L31" s="140">
        <f>statadata2!L28/statadata2!$H28</f>
        <v>5.0666666666666665E-2</v>
      </c>
      <c r="M31" s="30">
        <f>statadata2!M28</f>
        <v>112</v>
      </c>
      <c r="N31" s="7">
        <f>statadata2!N28</f>
        <v>63</v>
      </c>
      <c r="O31" s="75">
        <f>statadata2!O28</f>
        <v>0.5625</v>
      </c>
      <c r="P31" s="150">
        <f>statadata2!P28/statadata2!$N28</f>
        <v>9.5238095238095233E-2</v>
      </c>
      <c r="Q31" s="150">
        <f>statadata2!Q28/statadata2!$N28</f>
        <v>1.5873015873015872E-2</v>
      </c>
      <c r="R31" s="150">
        <f>statadata2!R28/statadata2!$N28</f>
        <v>0.36507936507936506</v>
      </c>
      <c r="S31" s="151">
        <f>statadata2!S28/statadata2!$N28</f>
        <v>0.52380952380952384</v>
      </c>
      <c r="T31" s="30">
        <f>statadata2!T28</f>
        <v>75</v>
      </c>
      <c r="U31" s="7">
        <f>statadata2!U28</f>
        <v>64</v>
      </c>
      <c r="V31" s="75">
        <f>statadata2!V28</f>
        <v>0.85333335399627686</v>
      </c>
      <c r="W31" s="150">
        <f>statadata2!W28/statadata2!$U28</f>
        <v>0</v>
      </c>
      <c r="X31" s="150">
        <f>statadata2!X28/statadata2!$U28</f>
        <v>0</v>
      </c>
      <c r="Y31" s="150">
        <f>statadata2!Y28/statadata2!$U28</f>
        <v>0.109375</v>
      </c>
      <c r="Z31" s="151">
        <f>statadata2!Z28/statadata2!$U28</f>
        <v>0.890625</v>
      </c>
      <c r="AA31" s="17" t="s">
        <v>25</v>
      </c>
      <c r="AC31" s="10" t="str">
        <f>statadata2!B28</f>
        <v>SK Frankenthal</v>
      </c>
    </row>
    <row r="32" s="8" customFormat="true" x14ac:dyDescent="0.25">
      <c r="B32" s="19" t="s">
        <v>12</v>
      </c>
      <c r="C32" s="20">
        <f>statadata2!C29</f>
        <v>13886</v>
      </c>
      <c r="D32" s="129">
        <f>statadata2!D29/statadata2!$C29</f>
        <v>0.13567622065389601</v>
      </c>
      <c r="E32" s="129">
        <f>statadata2!E29/statadata2!$C29</f>
        <v>0.1047097796341639</v>
      </c>
      <c r="F32" s="129">
        <f>statadata2!F29/statadata2!$C29</f>
        <v>0.58749819962552208</v>
      </c>
      <c r="G32" s="130">
        <f>statadata2!G29/statadata2!$C29</f>
        <v>0.17211580008641797</v>
      </c>
      <c r="H32" s="20">
        <f>statadata2!H29</f>
        <v>676</v>
      </c>
      <c r="I32" s="129">
        <f>statadata2!I29/statadata2!$H29</f>
        <v>0.18639053254437871</v>
      </c>
      <c r="J32" s="129">
        <f>statadata2!J29/statadata2!$H29</f>
        <v>0.12721893491124261</v>
      </c>
      <c r="K32" s="129">
        <f>statadata2!K29/statadata2!$H29</f>
        <v>0.59171597633136097</v>
      </c>
      <c r="L32" s="139">
        <f>statadata2!L29/statadata2!$H29</f>
        <v>9.4674556213017749E-2</v>
      </c>
      <c r="M32" s="29">
        <f>statadata2!M29</f>
        <v>693</v>
      </c>
      <c r="N32" s="20">
        <f>statadata2!N29</f>
        <v>507</v>
      </c>
      <c r="O32" s="74">
        <f>statadata2!O29</f>
        <v>0.73160171508789063</v>
      </c>
      <c r="P32" s="148">
        <f>statadata2!P29/statadata2!$N29</f>
        <v>7.889546351084813E-3</v>
      </c>
      <c r="Q32" s="148">
        <f>statadata2!Q29/statadata2!$N29</f>
        <v>7.889546351084813E-3</v>
      </c>
      <c r="R32" s="148">
        <f>statadata2!R29/statadata2!$N29</f>
        <v>0.34122287968441817</v>
      </c>
      <c r="S32" s="149">
        <f>statadata2!S29/statadata2!$N29</f>
        <v>0.64299802761341218</v>
      </c>
      <c r="T32" s="29">
        <f>statadata2!T29</f>
        <v>182</v>
      </c>
      <c r="U32" s="20">
        <f>statadata2!U29</f>
        <v>176</v>
      </c>
      <c r="V32" s="74">
        <f>statadata2!V29</f>
        <v>0.96703296899795532</v>
      </c>
      <c r="W32" s="148">
        <f>statadata2!W29/statadata2!$U29</f>
        <v>0</v>
      </c>
      <c r="X32" s="148">
        <f>statadata2!X29/statadata2!$U29</f>
        <v>5.681818181818182E-3</v>
      </c>
      <c r="Y32" s="148">
        <f>statadata2!Y29/statadata2!$U29</f>
        <v>4.5454545454545456E-2</v>
      </c>
      <c r="Z32" s="149">
        <f>statadata2!Z29/statadata2!$U29</f>
        <v>0.94886363636363635</v>
      </c>
      <c r="AA32" s="21" t="s">
        <v>12</v>
      </c>
      <c r="AC32" s="10" t="str">
        <f>statadata2!B29</f>
        <v>LK Germersheim</v>
      </c>
    </row>
    <row r="33" s="8" customFormat="true" x14ac:dyDescent="0.25">
      <c r="B33" s="13" t="s">
        <v>28</v>
      </c>
      <c r="C33" s="7">
        <f>statadata2!C30</f>
        <v>4229</v>
      </c>
      <c r="D33" s="131">
        <f>statadata2!D30/statadata2!$C30</f>
        <v>0.12674391109009223</v>
      </c>
      <c r="E33" s="131">
        <f>statadata2!E30/statadata2!$C30</f>
        <v>0.10215180893828328</v>
      </c>
      <c r="F33" s="131">
        <f>statadata2!F30/statadata2!$C30</f>
        <v>0.60487112792622366</v>
      </c>
      <c r="G33" s="132">
        <f>statadata2!G30/statadata2!$C30</f>
        <v>0.16623315204540082</v>
      </c>
      <c r="H33" s="7">
        <f>statadata2!H30</f>
        <v>245</v>
      </c>
      <c r="I33" s="131">
        <f>statadata2!I30/statadata2!$H30</f>
        <v>0.22448979591836735</v>
      </c>
      <c r="J33" s="131">
        <f>statadata2!J30/statadata2!$H30</f>
        <v>0.11428571428571428</v>
      </c>
      <c r="K33" s="131">
        <f>statadata2!K30/statadata2!$H30</f>
        <v>0.6</v>
      </c>
      <c r="L33" s="140">
        <f>statadata2!L30/statadata2!$H30</f>
        <v>6.1224489795918366E-2</v>
      </c>
      <c r="M33" s="30">
        <f>statadata2!M30</f>
        <v>285</v>
      </c>
      <c r="N33" s="7">
        <f>statadata2!N30</f>
        <v>158</v>
      </c>
      <c r="O33" s="75">
        <f>statadata2!O30</f>
        <v>0.5543859601020813</v>
      </c>
      <c r="P33" s="150">
        <f>statadata2!P30/statadata2!$N30</f>
        <v>6.3291139240506328E-3</v>
      </c>
      <c r="Q33" s="150">
        <f>statadata2!Q30/statadata2!$N30</f>
        <v>6.3291139240506328E-3</v>
      </c>
      <c r="R33" s="150">
        <f>statadata2!R30/statadata2!$N30</f>
        <v>0.379746835443038</v>
      </c>
      <c r="S33" s="151">
        <f>statadata2!S30/statadata2!$N30</f>
        <v>0.60759493670886078</v>
      </c>
      <c r="T33" s="30">
        <f>statadata2!T30</f>
        <v>58</v>
      </c>
      <c r="U33" s="7">
        <f>statadata2!U30</f>
        <v>51</v>
      </c>
      <c r="V33" s="75">
        <f>statadata2!V30</f>
        <v>0.87931036949157715</v>
      </c>
      <c r="W33" s="150">
        <f>statadata2!W30/statadata2!$U30</f>
        <v>0</v>
      </c>
      <c r="X33" s="150">
        <f>statadata2!X30/statadata2!$U30</f>
        <v>0</v>
      </c>
      <c r="Y33" s="150">
        <f>statadata2!Y30/statadata2!$U30</f>
        <v>5.8823529411764705E-2</v>
      </c>
      <c r="Z33" s="151">
        <f>statadata2!Z30/statadata2!$U30</f>
        <v>0.94117647058823528</v>
      </c>
      <c r="AA33" s="17" t="s">
        <v>28</v>
      </c>
      <c r="AC33" s="10" t="str">
        <f>statadata2!B30</f>
        <v>SK Landau i.d.Pfalz</v>
      </c>
    </row>
    <row r="34" s="8" customFormat="true" x14ac:dyDescent="0.25">
      <c r="B34" s="19" t="s">
        <v>29</v>
      </c>
      <c r="C34" s="20">
        <f>statadata2!C31</f>
        <v>20444</v>
      </c>
      <c r="D34" s="129">
        <f>statadata2!D31/statadata2!$C31</f>
        <v>0.13632361573077675</v>
      </c>
      <c r="E34" s="129">
        <f>statadata2!E31/statadata2!$C31</f>
        <v>0.11328507141459597</v>
      </c>
      <c r="F34" s="129">
        <f>statadata2!F31/statadata2!$C31</f>
        <v>0.59606730581099587</v>
      </c>
      <c r="G34" s="130">
        <f>statadata2!G31/statadata2!$C31</f>
        <v>0.15432400704363139</v>
      </c>
      <c r="H34" s="20">
        <f>statadata2!H31</f>
        <v>1262</v>
      </c>
      <c r="I34" s="129">
        <f>statadata2!I31/statadata2!$H31</f>
        <v>0.19968304278922344</v>
      </c>
      <c r="J34" s="129">
        <f>statadata2!J31/statadata2!$H31</f>
        <v>0.11648177496038035</v>
      </c>
      <c r="K34" s="129">
        <f>statadata2!K31/statadata2!$H31</f>
        <v>0.60618066561014261</v>
      </c>
      <c r="L34" s="139">
        <f>statadata2!L31/statadata2!$H31</f>
        <v>7.7654516640253565E-2</v>
      </c>
      <c r="M34" s="29">
        <f>statadata2!M31</f>
        <v>596</v>
      </c>
      <c r="N34" s="20">
        <f>statadata2!N31</f>
        <v>359</v>
      </c>
      <c r="O34" s="74">
        <f>statadata2!O31</f>
        <v>0.60234898328781128</v>
      </c>
      <c r="P34" s="148">
        <f>statadata2!P31/statadata2!$N31</f>
        <v>4.7353760445682451E-2</v>
      </c>
      <c r="Q34" s="148">
        <f>statadata2!Q31/statadata2!$N31</f>
        <v>3.3426183844011144E-2</v>
      </c>
      <c r="R34" s="148">
        <f>statadata2!R31/statadata2!$N31</f>
        <v>0.48189415041782729</v>
      </c>
      <c r="S34" s="149">
        <f>statadata2!S31/statadata2!$N31</f>
        <v>0.43732590529247911</v>
      </c>
      <c r="T34" s="29">
        <f>statadata2!T31</f>
        <v>374</v>
      </c>
      <c r="U34" s="20">
        <f>statadata2!U31</f>
        <v>292</v>
      </c>
      <c r="V34" s="74">
        <f>statadata2!V31</f>
        <v>0.78074866533279419</v>
      </c>
      <c r="W34" s="148">
        <f>statadata2!W31/statadata2!$U31</f>
        <v>0</v>
      </c>
      <c r="X34" s="148">
        <f>statadata2!X31/statadata2!$U31</f>
        <v>0</v>
      </c>
      <c r="Y34" s="148">
        <f>statadata2!Y31/statadata2!$U31</f>
        <v>6.5068493150684928E-2</v>
      </c>
      <c r="Z34" s="149">
        <f>statadata2!Z31/statadata2!$U31</f>
        <v>0.93493150684931503</v>
      </c>
      <c r="AA34" s="21" t="s">
        <v>29</v>
      </c>
      <c r="AC34" s="10" t="str">
        <f>statadata2!B31</f>
        <v>SK Ludwigshafen</v>
      </c>
    </row>
    <row r="35" s="8" customFormat="true" x14ac:dyDescent="0.25">
      <c r="B35" s="13" t="s">
        <v>31</v>
      </c>
      <c r="C35" s="7">
        <f>statadata2!C32</f>
        <v>4499</v>
      </c>
      <c r="D35" s="131">
        <f>statadata2!D32/statadata2!$C32</f>
        <v>0.144476550344521</v>
      </c>
      <c r="E35" s="131">
        <f>statadata2!E32/statadata2!$C32</f>
        <v>9.957768392976217E-2</v>
      </c>
      <c r="F35" s="131">
        <f>statadata2!F32/statadata2!$C32</f>
        <v>0.5794621026894865</v>
      </c>
      <c r="G35" s="132">
        <f>statadata2!G32/statadata2!$C32</f>
        <v>0.17648366303623028</v>
      </c>
      <c r="H35" s="7">
        <f>statadata2!H32</f>
        <v>150</v>
      </c>
      <c r="I35" s="131">
        <f>statadata2!I32/statadata2!$H32</f>
        <v>0.2</v>
      </c>
      <c r="J35" s="131">
        <f>statadata2!J32/statadata2!$H32</f>
        <v>0.1</v>
      </c>
      <c r="K35" s="131">
        <f>statadata2!K32/statadata2!$H32</f>
        <v>0.62</v>
      </c>
      <c r="L35" s="140">
        <f>statadata2!L32/statadata2!$H32</f>
        <v>0.08</v>
      </c>
      <c r="M35" s="30">
        <f>statadata2!M32</f>
        <v>220</v>
      </c>
      <c r="N35" s="7">
        <f>statadata2!N32</f>
        <v>89</v>
      </c>
      <c r="O35" s="75">
        <f>statadata2!O32</f>
        <v>0.40454545617103577</v>
      </c>
      <c r="P35" s="150">
        <f>statadata2!P32/statadata2!$N32</f>
        <v>2.247191011235955E-2</v>
      </c>
      <c r="Q35" s="150">
        <f>statadata2!Q32/statadata2!$N32</f>
        <v>0</v>
      </c>
      <c r="R35" s="150">
        <f>statadata2!R32/statadata2!$N32</f>
        <v>0.4157303370786517</v>
      </c>
      <c r="S35" s="151">
        <f>statadata2!S32/statadata2!$N32</f>
        <v>0.5617977528089888</v>
      </c>
      <c r="T35" s="30">
        <f>statadata2!T32</f>
        <v>54</v>
      </c>
      <c r="U35" s="7">
        <f>statadata2!U32</f>
        <v>53</v>
      </c>
      <c r="V35" s="75">
        <f>statadata2!V32</f>
        <v>0.98148149251937866</v>
      </c>
      <c r="W35" s="150">
        <f>statadata2!W32/statadata2!$U32</f>
        <v>0</v>
      </c>
      <c r="X35" s="150">
        <f>statadata2!X32/statadata2!$U32</f>
        <v>0</v>
      </c>
      <c r="Y35" s="150">
        <f>statadata2!Y32/statadata2!$U32</f>
        <v>7.5471698113207544E-2</v>
      </c>
      <c r="Z35" s="151">
        <f>statadata2!Z32/statadata2!$U32</f>
        <v>0.92452830188679247</v>
      </c>
      <c r="AA35" s="17" t="s">
        <v>31</v>
      </c>
      <c r="AC35" s="10" t="str">
        <f>statadata2!B32</f>
        <v>SK Neustadt a.d.Weinstraße</v>
      </c>
    </row>
    <row r="36" s="8" customFormat="true" x14ac:dyDescent="0.25">
      <c r="B36" s="19" t="s">
        <v>19</v>
      </c>
      <c r="C36" s="20">
        <f>statadata2!C33</f>
        <v>14817</v>
      </c>
      <c r="D36" s="129">
        <f>statadata2!D33/statadata2!$C33</f>
        <v>0.14402375649591687</v>
      </c>
      <c r="E36" s="129">
        <f>statadata2!E33/statadata2!$C33</f>
        <v>9.880542619963556E-2</v>
      </c>
      <c r="F36" s="129">
        <f>statadata2!F33/statadata2!$C33</f>
        <v>0.57008841195923599</v>
      </c>
      <c r="G36" s="130">
        <f>statadata2!G33/statadata2!$C33</f>
        <v>0.18708240534521159</v>
      </c>
      <c r="H36" s="20">
        <f>statadata2!H33</f>
        <v>946</v>
      </c>
      <c r="I36" s="129">
        <f>statadata2!I33/statadata2!$H33</f>
        <v>0.21564482029598309</v>
      </c>
      <c r="J36" s="129">
        <f>statadata2!J33/statadata2!$H33</f>
        <v>0.11733615221987315</v>
      </c>
      <c r="K36" s="129">
        <f>statadata2!K33/statadata2!$H33</f>
        <v>0.58245243128964064</v>
      </c>
      <c r="L36" s="139">
        <f>statadata2!L33/statadata2!$H33</f>
        <v>8.4566596194503171E-2</v>
      </c>
      <c r="M36" s="29">
        <f>statadata2!M33</f>
        <v>414</v>
      </c>
      <c r="N36" s="20">
        <f>statadata2!N33</f>
        <v>238</v>
      </c>
      <c r="O36" s="74">
        <f>statadata2!O33</f>
        <v>0.5748792290687561</v>
      </c>
      <c r="P36" s="148">
        <f>statadata2!P33/statadata2!$N33</f>
        <v>3.3613445378151259E-2</v>
      </c>
      <c r="Q36" s="148">
        <f>statadata2!Q33/statadata2!$N33</f>
        <v>4.2016806722689074E-3</v>
      </c>
      <c r="R36" s="148">
        <f>statadata2!R33/statadata2!$N33</f>
        <v>0.38655462184873951</v>
      </c>
      <c r="S36" s="149">
        <f>statadata2!S33/statadata2!$N33</f>
        <v>0.57563025210084029</v>
      </c>
      <c r="T36" s="29">
        <f>statadata2!T33</f>
        <v>258</v>
      </c>
      <c r="U36" s="20">
        <f>statadata2!U33</f>
        <v>209</v>
      </c>
      <c r="V36" s="74">
        <f>statadata2!V33</f>
        <v>0.81007754802703857</v>
      </c>
      <c r="W36" s="148">
        <f>statadata2!W33/statadata2!$U33</f>
        <v>0</v>
      </c>
      <c r="X36" s="148">
        <f>statadata2!X33/statadata2!$U33</f>
        <v>0</v>
      </c>
      <c r="Y36" s="148">
        <f>statadata2!Y33/statadata2!$U33</f>
        <v>7.1770334928229665E-2</v>
      </c>
      <c r="Z36" s="149">
        <f>statadata2!Z33/statadata2!$U33</f>
        <v>0.92822966507177029</v>
      </c>
      <c r="AA36" s="21" t="s">
        <v>19</v>
      </c>
      <c r="AC36" s="10" t="str">
        <f>statadata2!B33</f>
        <v>LK Rhein-Pfalz-Kreis</v>
      </c>
    </row>
    <row r="37" s="8" customFormat="true" x14ac:dyDescent="0.25">
      <c r="B37" s="13" t="s">
        <v>33</v>
      </c>
      <c r="C37" s="7">
        <f>statadata2!C34</f>
        <v>6332</v>
      </c>
      <c r="D37" s="131">
        <f>statadata2!D34/statadata2!$C34</f>
        <v>0.12839545167403663</v>
      </c>
      <c r="E37" s="131">
        <f>statadata2!E34/statadata2!$C34</f>
        <v>0.10944409349336702</v>
      </c>
      <c r="F37" s="131">
        <f>statadata2!F34/statadata2!$C34</f>
        <v>0.57943777637397342</v>
      </c>
      <c r="G37" s="132">
        <f>statadata2!G34/statadata2!$C34</f>
        <v>0.18272267845862286</v>
      </c>
      <c r="H37" s="7">
        <f>statadata2!H34</f>
        <v>465</v>
      </c>
      <c r="I37" s="131">
        <f>statadata2!I34/statadata2!$H34</f>
        <v>0.16989247311827957</v>
      </c>
      <c r="J37" s="131">
        <f>statadata2!J34/statadata2!$H34</f>
        <v>0.12688172043010754</v>
      </c>
      <c r="K37" s="131">
        <f>statadata2!K34/statadata2!$H34</f>
        <v>0.55053763440860215</v>
      </c>
      <c r="L37" s="140">
        <f>statadata2!L34/statadata2!$H34</f>
        <v>0.15268817204301074</v>
      </c>
      <c r="M37" s="30">
        <f>statadata2!M34</f>
        <v>198</v>
      </c>
      <c r="N37" s="7">
        <f>statadata2!N34</f>
        <v>125</v>
      </c>
      <c r="O37" s="75">
        <f>statadata2!O34</f>
        <v>0.63131314516067505</v>
      </c>
      <c r="P37" s="150">
        <f>statadata2!P34/statadata2!$N34</f>
        <v>3.2000000000000001E-2</v>
      </c>
      <c r="Q37" s="150">
        <f>statadata2!Q34/statadata2!$N34</f>
        <v>1.6E-2</v>
      </c>
      <c r="R37" s="150">
        <f>statadata2!R34/statadata2!$N34</f>
        <v>0.4</v>
      </c>
      <c r="S37" s="151">
        <f>statadata2!S34/statadata2!$N34</f>
        <v>0.55200000000000005</v>
      </c>
      <c r="T37" s="30">
        <f>statadata2!T34</f>
        <v>107</v>
      </c>
      <c r="U37" s="7">
        <f>statadata2!U34</f>
        <v>91</v>
      </c>
      <c r="V37" s="75">
        <f>statadata2!V34</f>
        <v>0.8504672646522522</v>
      </c>
      <c r="W37" s="150">
        <f>statadata2!W34/statadata2!$U34</f>
        <v>0</v>
      </c>
      <c r="X37" s="150">
        <f>statadata2!X34/statadata2!$U34</f>
        <v>0</v>
      </c>
      <c r="Y37" s="150">
        <f>statadata2!Y34/statadata2!$U34</f>
        <v>3.2967032967032968E-2</v>
      </c>
      <c r="Z37" s="151">
        <f>statadata2!Z34/statadata2!$U34</f>
        <v>0.96703296703296704</v>
      </c>
      <c r="AA37" s="17" t="s">
        <v>33</v>
      </c>
      <c r="AC37" s="10" t="str">
        <f>statadata2!B34</f>
        <v>SK Speyer</v>
      </c>
    </row>
    <row r="38" s="8" customFormat="true" x14ac:dyDescent="0.25">
      <c r="B38" s="19" t="s">
        <v>20</v>
      </c>
      <c r="C38" s="20">
        <f>statadata2!C35</f>
        <v>9329</v>
      </c>
      <c r="D38" s="129">
        <f>statadata2!D35/statadata2!$C35</f>
        <v>0.15242791295958838</v>
      </c>
      <c r="E38" s="129">
        <f>statadata2!E35/statadata2!$C35</f>
        <v>9.186407975131311E-2</v>
      </c>
      <c r="F38" s="129">
        <f>statadata2!F35/statadata2!$C35</f>
        <v>0.55825919176760641</v>
      </c>
      <c r="G38" s="130">
        <f>statadata2!G35/statadata2!$C35</f>
        <v>0.19744881552149213</v>
      </c>
      <c r="H38" s="20">
        <f>statadata2!H35</f>
        <v>411</v>
      </c>
      <c r="I38" s="129">
        <f>statadata2!I35/statadata2!$H35</f>
        <v>0.22141119221411193</v>
      </c>
      <c r="J38" s="129">
        <f>statadata2!J35/statadata2!$H35</f>
        <v>7.5425790754257913E-2</v>
      </c>
      <c r="K38" s="129">
        <f>statadata2!K35/statadata2!$H35</f>
        <v>0.6082725060827251</v>
      </c>
      <c r="L38" s="139">
        <f>statadata2!L35/statadata2!$H35</f>
        <v>9.4890510948905105E-2</v>
      </c>
      <c r="M38" s="29">
        <f>statadata2!M35</f>
        <v>547</v>
      </c>
      <c r="N38" s="20">
        <f>statadata2!N35</f>
        <v>260</v>
      </c>
      <c r="O38" s="74">
        <f>statadata2!O35</f>
        <v>0.47531992197036743</v>
      </c>
      <c r="P38" s="148">
        <f>statadata2!P35/statadata2!$N35</f>
        <v>1.9230769230769232E-2</v>
      </c>
      <c r="Q38" s="148">
        <f>statadata2!Q35/statadata2!$N35</f>
        <v>7.6923076923076927E-3</v>
      </c>
      <c r="R38" s="148">
        <f>statadata2!R35/statadata2!$N35</f>
        <v>0.22692307692307692</v>
      </c>
      <c r="S38" s="149">
        <f>statadata2!S35/statadata2!$N35</f>
        <v>0.74615384615384617</v>
      </c>
      <c r="T38" s="29">
        <f>statadata2!T35</f>
        <v>138</v>
      </c>
      <c r="U38" s="20">
        <f>statadata2!U35</f>
        <v>124</v>
      </c>
      <c r="V38" s="74">
        <f>statadata2!V35</f>
        <v>0.89855074882507324</v>
      </c>
      <c r="W38" s="148">
        <f>statadata2!W35/statadata2!$U35</f>
        <v>0</v>
      </c>
      <c r="X38" s="148">
        <f>statadata2!X35/statadata2!$U35</f>
        <v>0</v>
      </c>
      <c r="Y38" s="148">
        <f>statadata2!Y35/statadata2!$U35</f>
        <v>1.6129032258064516E-2</v>
      </c>
      <c r="Z38" s="149">
        <f>statadata2!Z35/statadata2!$U35</f>
        <v>0.9838709677419355</v>
      </c>
      <c r="AA38" s="21" t="s">
        <v>20</v>
      </c>
      <c r="AC38" s="10" t="str">
        <f>statadata2!B35</f>
        <v>LK Südliche Weinstraße</v>
      </c>
    </row>
    <row r="39" s="8" customFormat="true" x14ac:dyDescent="0.25">
      <c r="B39" s="14" t="s">
        <v>45</v>
      </c>
      <c r="C39" s="9">
        <f>statadata2!C36</f>
        <v>32492</v>
      </c>
      <c r="D39" s="133">
        <f>statadata2!D36/statadata2!$C36</f>
        <v>0.14403545488120154</v>
      </c>
      <c r="E39" s="133">
        <f>statadata2!E36/statadata2!$C36</f>
        <v>9.5685091714883666E-2</v>
      </c>
      <c r="F39" s="133">
        <f>statadata2!F36/statadata2!$C36</f>
        <v>0.60642619721777669</v>
      </c>
      <c r="G39" s="134">
        <f>statadata2!G36/statadata2!$C36</f>
        <v>0.15385325618613813</v>
      </c>
      <c r="H39" s="9">
        <f>statadata2!H36</f>
        <v>2362</v>
      </c>
      <c r="I39" s="133">
        <f>statadata2!I36/statadata2!$H36</f>
        <v>0.22142252328535139</v>
      </c>
      <c r="J39" s="133">
        <f>statadata2!J36/statadata2!$H36</f>
        <v>0.12658763759525826</v>
      </c>
      <c r="K39" s="133">
        <f>statadata2!K36/statadata2!$H36</f>
        <v>0.59314140558848438</v>
      </c>
      <c r="L39" s="141">
        <f>statadata2!L36/statadata2!$H36</f>
        <v>5.8848433530906012E-2</v>
      </c>
      <c r="M39" s="31">
        <f>statadata2!M36</f>
        <v>1506</v>
      </c>
      <c r="N39" s="9">
        <f>statadata2!N36</f>
        <v>892</v>
      </c>
      <c r="O39" s="76">
        <f>statadata2!O36</f>
        <v>0.59229749441146851</v>
      </c>
      <c r="P39" s="152">
        <f>statadata2!P36/statadata2!$N36</f>
        <v>2.3542600896860985E-2</v>
      </c>
      <c r="Q39" s="152">
        <f>statadata2!Q36/statadata2!$N36</f>
        <v>1.0089686098654708E-2</v>
      </c>
      <c r="R39" s="152">
        <f>statadata2!R36/statadata2!$N36</f>
        <v>0.39349775784753366</v>
      </c>
      <c r="S39" s="153">
        <f>statadata2!S36/statadata2!$N36</f>
        <v>0.57286995515695072</v>
      </c>
      <c r="T39" s="31">
        <f>statadata2!T36</f>
        <v>350</v>
      </c>
      <c r="U39" s="9">
        <f>statadata2!U36</f>
        <v>261</v>
      </c>
      <c r="V39" s="76">
        <f>statadata2!V36</f>
        <v>0.74571430683135986</v>
      </c>
      <c r="W39" s="152">
        <f>statadata2!W36/statadata2!$U36</f>
        <v>0</v>
      </c>
      <c r="X39" s="152">
        <f>statadata2!X36/statadata2!$U36</f>
        <v>0</v>
      </c>
      <c r="Y39" s="152">
        <f>statadata2!Y36/statadata2!$U36</f>
        <v>6.5134099616858232E-2</v>
      </c>
      <c r="Z39" s="153">
        <f>statadata2!Z36/statadata2!$U36</f>
        <v>0.93486590038314177</v>
      </c>
      <c r="AA39" s="18" t="s">
        <v>45</v>
      </c>
      <c r="AC39" s="10" t="str">
        <f>statadata2!B36</f>
        <v>Versorgungsgebiet Trier</v>
      </c>
    </row>
    <row r="40" s="8" customFormat="true" x14ac:dyDescent="0.25">
      <c r="B40" s="19" t="s">
        <v>7</v>
      </c>
      <c r="C40" s="20">
        <f>statadata2!C37</f>
        <v>6816</v>
      </c>
      <c r="D40" s="129">
        <f>statadata2!D37/statadata2!$C37</f>
        <v>0.15874413145539906</v>
      </c>
      <c r="E40" s="129">
        <f>statadata2!E37/statadata2!$C37</f>
        <v>9.4923708920187796E-2</v>
      </c>
      <c r="F40" s="129">
        <f>statadata2!F37/statadata2!$C37</f>
        <v>0.58553403755868549</v>
      </c>
      <c r="G40" s="130">
        <f>statadata2!G37/statadata2!$C37</f>
        <v>0.16079812206572769</v>
      </c>
      <c r="H40" s="20">
        <f>statadata2!H37</f>
        <v>512</v>
      </c>
      <c r="I40" s="129">
        <f>statadata2!I37/statadata2!$H37</f>
        <v>0.26171875</v>
      </c>
      <c r="J40" s="129">
        <f>statadata2!J37/statadata2!$H37</f>
        <v>0.125</v>
      </c>
      <c r="K40" s="129">
        <f>statadata2!K37/statadata2!$H37</f>
        <v>0.546875</v>
      </c>
      <c r="L40" s="139">
        <f>statadata2!L37/statadata2!$H37</f>
        <v>6.640625E-2</v>
      </c>
      <c r="M40" s="29">
        <f>statadata2!M37</f>
        <v>417</v>
      </c>
      <c r="N40" s="20">
        <f>statadata2!N37</f>
        <v>275</v>
      </c>
      <c r="O40" s="74">
        <f>statadata2!O37</f>
        <v>0.65947240591049194</v>
      </c>
      <c r="P40" s="148">
        <f>statadata2!P37/statadata2!$N37</f>
        <v>2.181818181818182E-2</v>
      </c>
      <c r="Q40" s="148">
        <f>statadata2!Q37/statadata2!$N37</f>
        <v>1.090909090909091E-2</v>
      </c>
      <c r="R40" s="148">
        <f>statadata2!R37/statadata2!$N37</f>
        <v>0.42545454545454547</v>
      </c>
      <c r="S40" s="149">
        <f>statadata2!S37/statadata2!$N37</f>
        <v>0.54181818181818187</v>
      </c>
      <c r="T40" s="29">
        <f>statadata2!T37</f>
        <v>78</v>
      </c>
      <c r="U40" s="20">
        <f>statadata2!U37</f>
        <v>65</v>
      </c>
      <c r="V40" s="74">
        <f>statadata2!V37</f>
        <v>0.83333331346511841</v>
      </c>
      <c r="W40" s="148">
        <f>statadata2!W37/statadata2!$U37</f>
        <v>0</v>
      </c>
      <c r="X40" s="148">
        <f>statadata2!X37/statadata2!$U37</f>
        <v>0</v>
      </c>
      <c r="Y40" s="148">
        <f>statadata2!Y37/statadata2!$U37</f>
        <v>3.0769230769230771E-2</v>
      </c>
      <c r="Z40" s="149">
        <f>statadata2!Z37/statadata2!$U37</f>
        <v>0.96923076923076923</v>
      </c>
      <c r="AA40" s="21" t="s">
        <v>7</v>
      </c>
      <c r="AC40" s="10" t="str">
        <f>statadata2!B37</f>
        <v>LK Bernkastel-Wittlich</v>
      </c>
    </row>
    <row r="41" s="8" customFormat="true" x14ac:dyDescent="0.25">
      <c r="B41" s="13" t="s">
        <v>9</v>
      </c>
      <c r="C41" s="7">
        <f>statadata2!C38</f>
        <v>6503</v>
      </c>
      <c r="D41" s="131">
        <f>statadata2!D38/statadata2!$C38</f>
        <v>0.13885898815931108</v>
      </c>
      <c r="E41" s="131">
        <f>statadata2!E38/statadata2!$C38</f>
        <v>9.9953867445794251E-2</v>
      </c>
      <c r="F41" s="131">
        <f>statadata2!F38/statadata2!$C38</f>
        <v>0.61663847455020759</v>
      </c>
      <c r="G41" s="132">
        <f>statadata2!G38/statadata2!$C38</f>
        <v>0.14454866984468706</v>
      </c>
      <c r="H41" s="7">
        <f>statadata2!H38</f>
        <v>555</v>
      </c>
      <c r="I41" s="131">
        <f>statadata2!I38/statadata2!$H38</f>
        <v>0.24504504504504504</v>
      </c>
      <c r="J41" s="131">
        <f>statadata2!J38/statadata2!$H38</f>
        <v>0.12972972972972974</v>
      </c>
      <c r="K41" s="131">
        <f>statadata2!K38/statadata2!$H38</f>
        <v>0.5477477477477477</v>
      </c>
      <c r="L41" s="140">
        <f>statadata2!L38/statadata2!$H38</f>
        <v>7.7477477477477477E-2</v>
      </c>
      <c r="M41" s="30">
        <f>statadata2!M38</f>
        <v>241</v>
      </c>
      <c r="N41" s="7">
        <f>statadata2!N38</f>
        <v>133</v>
      </c>
      <c r="O41" s="75">
        <f>statadata2!O38</f>
        <v>0.55186724662780762</v>
      </c>
      <c r="P41" s="150">
        <f>statadata2!P38/statadata2!$N38</f>
        <v>1.5037593984962405E-2</v>
      </c>
      <c r="Q41" s="150">
        <f>statadata2!Q38/statadata2!$N38</f>
        <v>1.5037593984962405E-2</v>
      </c>
      <c r="R41" s="150">
        <f>statadata2!R38/statadata2!$N38</f>
        <v>0.41353383458646614</v>
      </c>
      <c r="S41" s="151">
        <f>statadata2!S38/statadata2!$N38</f>
        <v>0.55639097744360899</v>
      </c>
      <c r="T41" s="30">
        <f>statadata2!T38</f>
        <v>47</v>
      </c>
      <c r="U41" s="7">
        <f>statadata2!U38</f>
        <v>36</v>
      </c>
      <c r="V41" s="75">
        <f>statadata2!V38</f>
        <v>0.76595747470855713</v>
      </c>
      <c r="W41" s="150">
        <f>statadata2!W38/statadata2!$U38</f>
        <v>0</v>
      </c>
      <c r="X41" s="150">
        <f>statadata2!X38/statadata2!$U38</f>
        <v>0</v>
      </c>
      <c r="Y41" s="150">
        <f>statadata2!Y38/statadata2!$U38</f>
        <v>0.16666666666666666</v>
      </c>
      <c r="Z41" s="151">
        <f>statadata2!Z38/statadata2!$U38</f>
        <v>0.83333333333333337</v>
      </c>
      <c r="AA41" s="17" t="s">
        <v>9</v>
      </c>
      <c r="AC41" s="10" t="str">
        <f>statadata2!B38</f>
        <v>LK Bitburg-Prüm</v>
      </c>
    </row>
    <row r="42" s="8" customFormat="true" x14ac:dyDescent="0.25">
      <c r="B42" s="19" t="s">
        <v>22</v>
      </c>
      <c r="C42" s="20">
        <f>statadata2!C39</f>
        <v>9036</v>
      </c>
      <c r="D42" s="129">
        <f>statadata2!D39/statadata2!$C39</f>
        <v>0.14807436918990705</v>
      </c>
      <c r="E42" s="129">
        <f>statadata2!E39/statadata2!$C39</f>
        <v>8.8424081451969894E-2</v>
      </c>
      <c r="F42" s="129">
        <f>statadata2!F39/statadata2!$C39</f>
        <v>0.60668437361664451</v>
      </c>
      <c r="G42" s="130">
        <f>statadata2!G39/statadata2!$C39</f>
        <v>0.15681717574147852</v>
      </c>
      <c r="H42" s="20">
        <f>statadata2!H39</f>
        <v>499</v>
      </c>
      <c r="I42" s="129">
        <f>statadata2!I39/statadata2!$H39</f>
        <v>0.20641282565130262</v>
      </c>
      <c r="J42" s="129">
        <f>statadata2!J39/statadata2!$H39</f>
        <v>0.13026052104208416</v>
      </c>
      <c r="K42" s="129">
        <f>statadata2!K39/statadata2!$H39</f>
        <v>0.62124248496993983</v>
      </c>
      <c r="L42" s="139">
        <f>statadata2!L39/statadata2!$H39</f>
        <v>4.2084168336673347E-2</v>
      </c>
      <c r="M42" s="29">
        <f>statadata2!M39</f>
        <v>369</v>
      </c>
      <c r="N42" s="20">
        <f>statadata2!N39</f>
        <v>229</v>
      </c>
      <c r="O42" s="74">
        <f>statadata2!O39</f>
        <v>0.62059623003005981</v>
      </c>
      <c r="P42" s="148">
        <f>statadata2!P39/statadata2!$N39</f>
        <v>2.1834061135371178E-2</v>
      </c>
      <c r="Q42" s="148">
        <f>statadata2!Q39/statadata2!$N39</f>
        <v>4.3668122270742356E-3</v>
      </c>
      <c r="R42" s="148">
        <f>statadata2!R39/statadata2!$N39</f>
        <v>0.30131004366812225</v>
      </c>
      <c r="S42" s="149">
        <f>statadata2!S39/statadata2!$N39</f>
        <v>0.67248908296943233</v>
      </c>
      <c r="T42" s="29">
        <f>statadata2!T39</f>
        <v>112</v>
      </c>
      <c r="U42" s="20">
        <f>statadata2!U39</f>
        <v>105</v>
      </c>
      <c r="V42" s="74">
        <f>statadata2!V39</f>
        <v>0.9375</v>
      </c>
      <c r="W42" s="148">
        <f>statadata2!W39/statadata2!$U39</f>
        <v>0</v>
      </c>
      <c r="X42" s="148">
        <f>statadata2!X39/statadata2!$U39</f>
        <v>0</v>
      </c>
      <c r="Y42" s="148">
        <f>statadata2!Y39/statadata2!$U39</f>
        <v>4.7619047619047616E-2</v>
      </c>
      <c r="Z42" s="149">
        <f>statadata2!Z39/statadata2!$U39</f>
        <v>0.95238095238095233</v>
      </c>
      <c r="AA42" s="21" t="s">
        <v>22</v>
      </c>
      <c r="AC42" s="10" t="str">
        <f>statadata2!B39</f>
        <v>LK Trier-Saarburg</v>
      </c>
    </row>
    <row r="43" s="8" customFormat="true" x14ac:dyDescent="0.25">
      <c r="B43" s="13" t="s">
        <v>34</v>
      </c>
      <c r="C43" s="7">
        <f>statadata2!C40</f>
        <v>6242</v>
      </c>
      <c r="D43" s="131">
        <f>statadata2!D40/statadata2!$C40</f>
        <v>0.13377122717077861</v>
      </c>
      <c r="E43" s="131">
        <f>statadata2!E40/statadata2!$C40</f>
        <v>9.9487343800064076E-2</v>
      </c>
      <c r="F43" s="131">
        <f>statadata2!F40/statadata2!$C40</f>
        <v>0.6462672220442166</v>
      </c>
      <c r="G43" s="132">
        <f>statadata2!G40/statadata2!$C40</f>
        <v>0.12047420698494073</v>
      </c>
      <c r="H43" s="7">
        <f>statadata2!H40</f>
        <v>599</v>
      </c>
      <c r="I43" s="131">
        <f>statadata2!I40/statadata2!$H40</f>
        <v>0.18864774624373956</v>
      </c>
      <c r="J43" s="131">
        <f>statadata2!J40/statadata2!$H40</f>
        <v>0.1285475792988314</v>
      </c>
      <c r="K43" s="131">
        <f>statadata2!K40/statadata2!$H40</f>
        <v>0.64440734557595991</v>
      </c>
      <c r="L43" s="140">
        <f>statadata2!L40/statadata2!$H40</f>
        <v>3.8397328881469114E-2</v>
      </c>
      <c r="M43" s="30">
        <f>statadata2!M40</f>
        <v>223</v>
      </c>
      <c r="N43" s="7">
        <f>statadata2!N40</f>
        <v>126</v>
      </c>
      <c r="O43" s="75">
        <f>statadata2!O40</f>
        <v>0.56502240896224976</v>
      </c>
      <c r="P43" s="150">
        <f>statadata2!P40/statadata2!$N40</f>
        <v>2.3809523809523808E-2</v>
      </c>
      <c r="Q43" s="150">
        <f>statadata2!Q40/statadata2!$N40</f>
        <v>7.9365079365079361E-3</v>
      </c>
      <c r="R43" s="150">
        <f>statadata2!R40/statadata2!$N40</f>
        <v>0.42063492063492064</v>
      </c>
      <c r="S43" s="151">
        <f>statadata2!S40/statadata2!$N40</f>
        <v>0.54761904761904767</v>
      </c>
      <c r="T43" s="30">
        <f>statadata2!T40</f>
        <v>42</v>
      </c>
      <c r="U43" s="7">
        <f>statadata2!U40</f>
        <v>38</v>
      </c>
      <c r="V43" s="75">
        <f>statadata2!V40</f>
        <v>0.9047619104385376</v>
      </c>
      <c r="W43" s="150">
        <f>statadata2!W40/statadata2!$U40</f>
        <v>0</v>
      </c>
      <c r="X43" s="150">
        <f>statadata2!X40/statadata2!$U40</f>
        <v>0</v>
      </c>
      <c r="Y43" s="150">
        <f>statadata2!Y40/statadata2!$U40</f>
        <v>5.2631578947368418E-2</v>
      </c>
      <c r="Z43" s="151">
        <f>statadata2!Z40/statadata2!$U40</f>
        <v>0.94736842105263153</v>
      </c>
      <c r="AA43" s="17" t="s">
        <v>34</v>
      </c>
      <c r="AC43" s="10" t="str">
        <f>statadata2!B40</f>
        <v>SK Trier</v>
      </c>
    </row>
    <row r="44" s="8" customFormat="true" x14ac:dyDescent="0.25">
      <c r="B44" s="19" t="s">
        <v>23</v>
      </c>
      <c r="C44" s="20">
        <f>statadata2!C41</f>
        <v>3895</v>
      </c>
      <c r="D44" s="129">
        <f>statadata2!D41/statadata2!$C41</f>
        <v>0.13401797175866495</v>
      </c>
      <c r="E44" s="129">
        <f>statadata2!E41/statadata2!$C41</f>
        <v>0.1006418485237484</v>
      </c>
      <c r="F44" s="129">
        <f>statadata2!F41/statadata2!$C41</f>
        <v>0.56148908857509627</v>
      </c>
      <c r="G44" s="130">
        <f>statadata2!G41/statadata2!$C41</f>
        <v>0.20385109114249036</v>
      </c>
      <c r="H44" s="20">
        <f>statadata2!H41</f>
        <v>197</v>
      </c>
      <c r="I44" s="129">
        <f>statadata2!I41/statadata2!$H41</f>
        <v>0.18781725888324874</v>
      </c>
      <c r="J44" s="129">
        <f>statadata2!J41/statadata2!$H41</f>
        <v>0.1065989847715736</v>
      </c>
      <c r="K44" s="129">
        <f>statadata2!K41/statadata2!$H41</f>
        <v>0.6142131979695431</v>
      </c>
      <c r="L44" s="139">
        <f>statadata2!L41/statadata2!$H41</f>
        <v>9.1370558375634514E-2</v>
      </c>
      <c r="M44" s="29">
        <f>statadata2!M41</f>
        <v>256</v>
      </c>
      <c r="N44" s="20">
        <f>statadata2!N41</f>
        <v>129</v>
      </c>
      <c r="O44" s="74">
        <f>statadata2!O41</f>
        <v>0.50390625</v>
      </c>
      <c r="P44" s="148">
        <f>statadata2!P41/statadata2!$N41</f>
        <v>3.875968992248062E-2</v>
      </c>
      <c r="Q44" s="148">
        <f>statadata2!Q41/statadata2!$N41</f>
        <v>1.5503875968992248E-2</v>
      </c>
      <c r="R44" s="148">
        <f>statadata2!R41/statadata2!$N41</f>
        <v>0.44186046511627908</v>
      </c>
      <c r="S44" s="149">
        <f>statadata2!S41/statadata2!$N41</f>
        <v>0.50387596899224807</v>
      </c>
      <c r="T44" s="29">
        <f>statadata2!T41</f>
        <v>71</v>
      </c>
      <c r="U44" s="20">
        <f>statadata2!U41</f>
        <v>17</v>
      </c>
      <c r="V44" s="74">
        <f>statadata2!V41</f>
        <v>0.23943662643432617</v>
      </c>
      <c r="W44" s="148">
        <f>statadata2!W41/statadata2!$U41</f>
        <v>0</v>
      </c>
      <c r="X44" s="148">
        <f>statadata2!X41/statadata2!$U41</f>
        <v>0</v>
      </c>
      <c r="Y44" s="148">
        <f>statadata2!Y41/statadata2!$U41</f>
        <v>0.11764705882352941</v>
      </c>
      <c r="Z44" s="149">
        <f>statadata2!Z41/statadata2!$U41</f>
        <v>0.88235294117647056</v>
      </c>
      <c r="AA44" s="21" t="s">
        <v>23</v>
      </c>
      <c r="AC44" s="10" t="str">
        <f>statadata2!B41</f>
        <v>LK Vulkaneifel</v>
      </c>
    </row>
    <row r="45" s="8" customFormat="true" x14ac:dyDescent="0.25">
      <c r="B45" s="14" t="s">
        <v>46</v>
      </c>
      <c r="C45" s="9">
        <f>statadata2!C42</f>
        <v>38811</v>
      </c>
      <c r="D45" s="133">
        <f>statadata2!D42/statadata2!$C42</f>
        <v>0.13341578418489602</v>
      </c>
      <c r="E45" s="133">
        <f>statadata2!E42/statadata2!$C42</f>
        <v>0.10489294272242405</v>
      </c>
      <c r="F45" s="133">
        <f>statadata2!F42/statadata2!$C42</f>
        <v>0.59057999020896135</v>
      </c>
      <c r="G45" s="134">
        <f>statadata2!G42/statadata2!$C42</f>
        <v>0.17111128288371855</v>
      </c>
      <c r="H45" s="9">
        <f>statadata2!H42</f>
        <v>2595</v>
      </c>
      <c r="I45" s="133">
        <f>statadata2!I42/statadata2!$H42</f>
        <v>0.1857418111753372</v>
      </c>
      <c r="J45" s="133">
        <f>statadata2!J42/statadata2!$H42</f>
        <v>0.12601156069364161</v>
      </c>
      <c r="K45" s="133">
        <f>statadata2!K42/statadata2!$H42</f>
        <v>0.59653179190751449</v>
      </c>
      <c r="L45" s="141">
        <f>statadata2!L42/statadata2!$H42</f>
        <v>9.1714836223506749E-2</v>
      </c>
      <c r="M45" s="31">
        <f>statadata2!M42</f>
        <v>2169</v>
      </c>
      <c r="N45" s="9">
        <f>statadata2!N42</f>
        <v>824</v>
      </c>
      <c r="O45" s="76">
        <f>statadata2!O42</f>
        <v>0.37989857792854309</v>
      </c>
      <c r="P45" s="152">
        <f>statadata2!P42/statadata2!$N42</f>
        <v>9.7087378640776691E-3</v>
      </c>
      <c r="Q45" s="152">
        <f>statadata2!Q42/statadata2!$N42</f>
        <v>1.3349514563106795E-2</v>
      </c>
      <c r="R45" s="152">
        <f>statadata2!R42/statadata2!$N42</f>
        <v>0.3094660194174757</v>
      </c>
      <c r="S45" s="153">
        <f>statadata2!S42/statadata2!$N42</f>
        <v>0.66747572815533984</v>
      </c>
      <c r="T45" s="31">
        <f>statadata2!T42</f>
        <v>620</v>
      </c>
      <c r="U45" s="9">
        <f>statadata2!U42</f>
        <v>399</v>
      </c>
      <c r="V45" s="76">
        <f>statadata2!V42</f>
        <v>0.64354836940765381</v>
      </c>
      <c r="W45" s="152">
        <f>statadata2!W42/statadata2!$U42</f>
        <v>0</v>
      </c>
      <c r="X45" s="152">
        <f>statadata2!X42/statadata2!$U42</f>
        <v>0</v>
      </c>
      <c r="Y45" s="152">
        <f>statadata2!Y42/statadata2!$U42</f>
        <v>6.5162907268170422E-2</v>
      </c>
      <c r="Z45" s="153">
        <f>statadata2!Z42/statadata2!$U42</f>
        <v>0.93483709273182958</v>
      </c>
      <c r="AA45" s="18" t="s">
        <v>46</v>
      </c>
      <c r="AC45" s="10" t="str">
        <f>statadata2!B42</f>
        <v>Versorgungsgebiet Westpfalz</v>
      </c>
    </row>
    <row r="46" s="8" customFormat="true" x14ac:dyDescent="0.25">
      <c r="B46" s="19" t="s">
        <v>11</v>
      </c>
      <c r="C46" s="20">
        <f>statadata2!C43</f>
        <v>5153</v>
      </c>
      <c r="D46" s="129">
        <f>statadata2!D43/statadata2!$C43</f>
        <v>0.12051232291868814</v>
      </c>
      <c r="E46" s="129">
        <f>statadata2!E43/statadata2!$C43</f>
        <v>0.11061517562584902</v>
      </c>
      <c r="F46" s="129">
        <f>statadata2!F43/statadata2!$C43</f>
        <v>0.58431981370075681</v>
      </c>
      <c r="G46" s="130">
        <f>statadata2!G43/statadata2!$C43</f>
        <v>0.18455268775470599</v>
      </c>
      <c r="H46" s="20">
        <f>statadata2!H43</f>
        <v>332</v>
      </c>
      <c r="I46" s="129">
        <f>statadata2!I43/statadata2!$H43</f>
        <v>0.19277108433734941</v>
      </c>
      <c r="J46" s="129">
        <f>statadata2!J43/statadata2!$H43</f>
        <v>9.036144578313253E-2</v>
      </c>
      <c r="K46" s="129">
        <f>statadata2!K43/statadata2!$H43</f>
        <v>0.56024096385542166</v>
      </c>
      <c r="L46" s="139">
        <f>statadata2!L43/statadata2!$H43</f>
        <v>0.15662650602409639</v>
      </c>
      <c r="M46" s="29">
        <f>statadata2!M43</f>
        <v>272</v>
      </c>
      <c r="N46" s="20">
        <f>statadata2!N43</f>
        <v>103</v>
      </c>
      <c r="O46" s="74">
        <f>statadata2!O43</f>
        <v>0.37867647409439087</v>
      </c>
      <c r="P46" s="148">
        <f>statadata2!P43/statadata2!$N43</f>
        <v>9.7087378640776691E-3</v>
      </c>
      <c r="Q46" s="148">
        <f>statadata2!Q43/statadata2!$N43</f>
        <v>1.9417475728155338E-2</v>
      </c>
      <c r="R46" s="148">
        <f>statadata2!R43/statadata2!$N43</f>
        <v>0.22330097087378642</v>
      </c>
      <c r="S46" s="149">
        <f>statadata2!S43/statadata2!$N43</f>
        <v>0.74757281553398058</v>
      </c>
      <c r="T46" s="29">
        <f>statadata2!T43</f>
        <v>92</v>
      </c>
      <c r="U46" s="20">
        <f>statadata2!U43</f>
        <v>68</v>
      </c>
      <c r="V46" s="74">
        <f>statadata2!V43</f>
        <v>0.73913043737411499</v>
      </c>
      <c r="W46" s="148">
        <f>statadata2!W43/statadata2!$U43</f>
        <v>0</v>
      </c>
      <c r="X46" s="148">
        <f>statadata2!X43/statadata2!$U43</f>
        <v>0</v>
      </c>
      <c r="Y46" s="148">
        <f>statadata2!Y43/statadata2!$U43</f>
        <v>8.8235294117647065E-2</v>
      </c>
      <c r="Z46" s="149">
        <f>statadata2!Z43/statadata2!$U43</f>
        <v>0.91176470588235292</v>
      </c>
      <c r="AA46" s="21" t="s">
        <v>11</v>
      </c>
      <c r="AC46" s="10" t="str">
        <f>statadata2!B43</f>
        <v>LK Donnersbergkreis</v>
      </c>
    </row>
    <row r="47" s="8" customFormat="true" x14ac:dyDescent="0.25">
      <c r="B47" s="13" t="s">
        <v>13</v>
      </c>
      <c r="C47" s="7">
        <f>statadata2!C44</f>
        <v>9458</v>
      </c>
      <c r="D47" s="131">
        <f>statadata2!D44/statadata2!$C44</f>
        <v>0.1554239796997251</v>
      </c>
      <c r="E47" s="131">
        <f>statadata2!E44/statadata2!$C44</f>
        <v>0.1184182702474096</v>
      </c>
      <c r="F47" s="131">
        <f>statadata2!F44/statadata2!$C44</f>
        <v>0.5949460773947981</v>
      </c>
      <c r="G47" s="132">
        <f>statadata2!G44/statadata2!$C44</f>
        <v>0.13121167265806724</v>
      </c>
      <c r="H47" s="7">
        <f>statadata2!H44</f>
        <v>738</v>
      </c>
      <c r="I47" s="131">
        <f>statadata2!I44/statadata2!$H44</f>
        <v>0.16395663956639567</v>
      </c>
      <c r="J47" s="131">
        <f>statadata2!J44/statadata2!$H44</f>
        <v>0.15040650406504066</v>
      </c>
      <c r="K47" s="131">
        <f>statadata2!K44/statadata2!$H44</f>
        <v>0.62059620596205967</v>
      </c>
      <c r="L47" s="140">
        <f>statadata2!L44/statadata2!$H44</f>
        <v>6.5040650406504072E-2</v>
      </c>
      <c r="M47" s="30">
        <f>statadata2!M44</f>
        <v>357</v>
      </c>
      <c r="N47" s="7">
        <f>statadata2!N44</f>
        <v>87</v>
      </c>
      <c r="O47" s="75">
        <f>statadata2!O44</f>
        <v>0.24369747936725616</v>
      </c>
      <c r="P47" s="150">
        <f>statadata2!P44/statadata2!$N44</f>
        <v>1.1494252873563218E-2</v>
      </c>
      <c r="Q47" s="150">
        <f>statadata2!Q44/statadata2!$N44</f>
        <v>1.1494252873563218E-2</v>
      </c>
      <c r="R47" s="150">
        <f>statadata2!R44/statadata2!$N44</f>
        <v>0.34482758620689657</v>
      </c>
      <c r="S47" s="151">
        <f>statadata2!S44/statadata2!$N44</f>
        <v>0.63218390804597702</v>
      </c>
      <c r="T47" s="30">
        <f>statadata2!T44</f>
        <v>102</v>
      </c>
      <c r="U47" s="7">
        <f>statadata2!U44</f>
        <v>52</v>
      </c>
      <c r="V47" s="75">
        <f>statadata2!V44</f>
        <v>0.50980395078659058</v>
      </c>
      <c r="W47" s="150">
        <f>statadata2!W44/statadata2!$U44</f>
        <v>0</v>
      </c>
      <c r="X47" s="150">
        <f>statadata2!X44/statadata2!$U44</f>
        <v>0</v>
      </c>
      <c r="Y47" s="150">
        <f>statadata2!Y44/statadata2!$U44</f>
        <v>9.6153846153846159E-2</v>
      </c>
      <c r="Z47" s="151">
        <f>statadata2!Z44/statadata2!$U44</f>
        <v>0.90384615384615385</v>
      </c>
      <c r="AA47" s="17" t="s">
        <v>13</v>
      </c>
      <c r="AC47" s="10" t="str">
        <f>statadata2!B44</f>
        <v>LK Kaiserslautern</v>
      </c>
    </row>
    <row r="48" s="8" customFormat="true" x14ac:dyDescent="0.25">
      <c r="B48" s="19" t="s">
        <v>26</v>
      </c>
      <c r="C48" s="20">
        <f>statadata2!C45</f>
        <v>9113</v>
      </c>
      <c r="D48" s="129">
        <f>statadata2!D45/statadata2!$C45</f>
        <v>0.12652255020300671</v>
      </c>
      <c r="E48" s="129">
        <f>statadata2!E45/statadata2!$C45</f>
        <v>0.1007352134313618</v>
      </c>
      <c r="F48" s="129">
        <f>statadata2!F45/statadata2!$C45</f>
        <v>0.62690661692088223</v>
      </c>
      <c r="G48" s="130">
        <f>statadata2!G45/statadata2!$C45</f>
        <v>0.14583561944474926</v>
      </c>
      <c r="H48" s="20">
        <f>statadata2!H45</f>
        <v>781</v>
      </c>
      <c r="I48" s="129">
        <f>statadata2!I45/statadata2!$H45</f>
        <v>0.18950064020486557</v>
      </c>
      <c r="J48" s="129">
        <f>statadata2!J45/statadata2!$H45</f>
        <v>0.13188220230473752</v>
      </c>
      <c r="K48" s="129">
        <f>statadata2!K45/statadata2!$H45</f>
        <v>0.60947503201024322</v>
      </c>
      <c r="L48" s="139">
        <f>statadata2!L45/statadata2!$H45</f>
        <v>6.9142125480153652E-2</v>
      </c>
      <c r="M48" s="29">
        <f>statadata2!M45</f>
        <v>451</v>
      </c>
      <c r="N48" s="20">
        <f>statadata2!N45</f>
        <v>103</v>
      </c>
      <c r="O48" s="74">
        <f>statadata2!O45</f>
        <v>0.22838138043880463</v>
      </c>
      <c r="P48" s="148">
        <f>statadata2!P45/statadata2!$N45</f>
        <v>0</v>
      </c>
      <c r="Q48" s="148">
        <f>statadata2!Q45/statadata2!$N45</f>
        <v>9.7087378640776691E-3</v>
      </c>
      <c r="R48" s="148">
        <f>statadata2!R45/statadata2!$N45</f>
        <v>0.39805825242718446</v>
      </c>
      <c r="S48" s="149">
        <f>statadata2!S45/statadata2!$N45</f>
        <v>0.59223300970873782</v>
      </c>
      <c r="T48" s="29">
        <f>statadata2!T45</f>
        <v>155</v>
      </c>
      <c r="U48" s="20">
        <f>statadata2!U45</f>
        <v>98</v>
      </c>
      <c r="V48" s="74">
        <f>statadata2!V45</f>
        <v>0.63225805759429932</v>
      </c>
      <c r="W48" s="148">
        <f>statadata2!W45/statadata2!$U45</f>
        <v>0</v>
      </c>
      <c r="X48" s="148">
        <f>statadata2!X45/statadata2!$U45</f>
        <v>0</v>
      </c>
      <c r="Y48" s="148">
        <f>statadata2!Y45/statadata2!$U45</f>
        <v>4.0816326530612242E-2</v>
      </c>
      <c r="Z48" s="149">
        <f>statadata2!Z45/statadata2!$U45</f>
        <v>0.95918367346938771</v>
      </c>
      <c r="AA48" s="21" t="s">
        <v>26</v>
      </c>
      <c r="AC48" s="10" t="str">
        <f>statadata2!B45</f>
        <v>SK Kaiserslautern</v>
      </c>
    </row>
    <row r="49" s="8" customFormat="true" x14ac:dyDescent="0.25">
      <c r="B49" s="13" t="s">
        <v>14</v>
      </c>
      <c r="C49" s="7">
        <f>statadata2!C46</f>
        <v>4446</v>
      </c>
      <c r="D49" s="131">
        <f>statadata2!D46/statadata2!$C46</f>
        <v>0.13270355375618534</v>
      </c>
      <c r="E49" s="131">
        <f>statadata2!E46/statadata2!$C46</f>
        <v>9.7390913180386868E-2</v>
      </c>
      <c r="F49" s="131">
        <f>statadata2!F46/statadata2!$C46</f>
        <v>0.5746738641475484</v>
      </c>
      <c r="G49" s="132">
        <f>statadata2!G46/statadata2!$C46</f>
        <v>0.19523166891587945</v>
      </c>
      <c r="H49" s="7">
        <f>statadata2!H46</f>
        <v>274</v>
      </c>
      <c r="I49" s="131">
        <f>statadata2!I46/statadata2!$H46</f>
        <v>0.23722627737226276</v>
      </c>
      <c r="J49" s="131">
        <f>statadata2!J46/statadata2!$H46</f>
        <v>0.10948905109489052</v>
      </c>
      <c r="K49" s="131">
        <f>statadata2!K46/statadata2!$H46</f>
        <v>0.54379562043795615</v>
      </c>
      <c r="L49" s="140">
        <f>statadata2!L46/statadata2!$H46</f>
        <v>0.10948905109489052</v>
      </c>
      <c r="M49" s="30">
        <f>statadata2!M46</f>
        <v>292</v>
      </c>
      <c r="N49" s="7">
        <f>statadata2!N46</f>
        <v>127</v>
      </c>
      <c r="O49" s="75">
        <f>statadata2!O46</f>
        <v>0.43493151664733887</v>
      </c>
      <c r="P49" s="150">
        <f>statadata2!P46/statadata2!$N46</f>
        <v>0</v>
      </c>
      <c r="Q49" s="150">
        <f>statadata2!Q46/statadata2!$N46</f>
        <v>7.874015748031496E-3</v>
      </c>
      <c r="R49" s="150">
        <f>statadata2!R46/statadata2!$N46</f>
        <v>0.33070866141732286</v>
      </c>
      <c r="S49" s="151">
        <f>statadata2!S46/statadata2!$N46</f>
        <v>0.66141732283464572</v>
      </c>
      <c r="T49" s="30">
        <f>statadata2!T46</f>
        <v>81</v>
      </c>
      <c r="U49" s="7">
        <f>statadata2!U46</f>
        <v>54</v>
      </c>
      <c r="V49" s="75">
        <f>statadata2!V46</f>
        <v>0.66666668653488159</v>
      </c>
      <c r="W49" s="150">
        <f>statadata2!W46/statadata2!$U46</f>
        <v>0</v>
      </c>
      <c r="X49" s="150">
        <f>statadata2!X46/statadata2!$U46</f>
        <v>0</v>
      </c>
      <c r="Y49" s="150">
        <f>statadata2!Y46/statadata2!$U46</f>
        <v>5.5555555555555552E-2</v>
      </c>
      <c r="Z49" s="151">
        <f>statadata2!Z46/statadata2!$U46</f>
        <v>0.94444444444444442</v>
      </c>
      <c r="AA49" s="17" t="s">
        <v>14</v>
      </c>
      <c r="AC49" s="10" t="str">
        <f>statadata2!B46</f>
        <v>LK Kusel</v>
      </c>
    </row>
    <row r="50" s="8" customFormat="true" x14ac:dyDescent="0.25">
      <c r="B50" s="19" t="s">
        <v>32</v>
      </c>
      <c r="C50" s="20">
        <f>statadata2!C47</f>
        <v>2809</v>
      </c>
      <c r="D50" s="129">
        <f>statadata2!D47/statadata2!$C47</f>
        <v>0.12780348878604486</v>
      </c>
      <c r="E50" s="129">
        <f>statadata2!E47/statadata2!$C47</f>
        <v>0.10359558561765753</v>
      </c>
      <c r="F50" s="129">
        <f>statadata2!F47/statadata2!$C47</f>
        <v>0.54681381274474905</v>
      </c>
      <c r="G50" s="130">
        <f>statadata2!G47/statadata2!$C47</f>
        <v>0.22178711285154859</v>
      </c>
      <c r="H50" s="20">
        <f>statadata2!H47</f>
        <v>115</v>
      </c>
      <c r="I50" s="129">
        <f>statadata2!I47/statadata2!$H47</f>
        <v>0.13043478260869565</v>
      </c>
      <c r="J50" s="129">
        <f>statadata2!J47/statadata2!$H47</f>
        <v>0.13043478260869565</v>
      </c>
      <c r="K50" s="129">
        <f>statadata2!K47/statadata2!$H47</f>
        <v>0.65217391304347827</v>
      </c>
      <c r="L50" s="139">
        <f>statadata2!L47/statadata2!$H47</f>
        <v>8.6956521739130432E-2</v>
      </c>
      <c r="M50" s="29">
        <f>statadata2!M47</f>
        <v>252</v>
      </c>
      <c r="N50" s="20">
        <f>statadata2!N47</f>
        <v>128</v>
      </c>
      <c r="O50" s="74">
        <f>statadata2!O47</f>
        <v>0.50793653726577759</v>
      </c>
      <c r="P50" s="148">
        <f>statadata2!P47/statadata2!$N47</f>
        <v>1.5625E-2</v>
      </c>
      <c r="Q50" s="148">
        <f>statadata2!Q47/statadata2!$N47</f>
        <v>2.34375E-2</v>
      </c>
      <c r="R50" s="148">
        <f>statadata2!R47/statadata2!$N47</f>
        <v>0.2578125</v>
      </c>
      <c r="S50" s="149">
        <f>statadata2!S47/statadata2!$N47</f>
        <v>0.703125</v>
      </c>
      <c r="T50" s="29">
        <f>statadata2!T47</f>
        <v>71</v>
      </c>
      <c r="U50" s="20">
        <f>statadata2!U47</f>
        <v>52</v>
      </c>
      <c r="V50" s="74">
        <f>statadata2!V47</f>
        <v>0.73239433765411377</v>
      </c>
      <c r="W50" s="148">
        <f>statadata2!W47/statadata2!$U47</f>
        <v>0</v>
      </c>
      <c r="X50" s="148">
        <f>statadata2!X47/statadata2!$U47</f>
        <v>0</v>
      </c>
      <c r="Y50" s="148">
        <f>statadata2!Y47/statadata2!$U47</f>
        <v>3.8461538461538464E-2</v>
      </c>
      <c r="Z50" s="149">
        <f>statadata2!Z47/statadata2!$U47</f>
        <v>0.96153846153846156</v>
      </c>
      <c r="AA50" s="21" t="s">
        <v>32</v>
      </c>
      <c r="AC50" s="10" t="str">
        <f>statadata2!B47</f>
        <v>SK Pirmasens</v>
      </c>
    </row>
    <row r="51" s="8" customFormat="true" x14ac:dyDescent="0.25">
      <c r="B51" s="13" t="s">
        <v>21</v>
      </c>
      <c r="C51" s="7">
        <f>statadata2!C48</f>
        <v>5756</v>
      </c>
      <c r="D51" s="131">
        <f>statadata2!D48/statadata2!$C48</f>
        <v>0.11674774148714386</v>
      </c>
      <c r="E51" s="131">
        <f>statadata2!E48/statadata2!$C48</f>
        <v>9.0340514246004172E-2</v>
      </c>
      <c r="F51" s="131">
        <f>statadata2!F48/statadata2!$C48</f>
        <v>0.56271716469770672</v>
      </c>
      <c r="G51" s="132">
        <f>statadata2!G48/statadata2!$C48</f>
        <v>0.23019457956914524</v>
      </c>
      <c r="H51" s="7">
        <f>statadata2!H48</f>
        <v>234</v>
      </c>
      <c r="I51" s="131">
        <f>statadata2!I48/statadata2!$H48</f>
        <v>0.17094017094017094</v>
      </c>
      <c r="J51" s="131">
        <f>statadata2!J48/statadata2!$H48</f>
        <v>0.11538461538461539</v>
      </c>
      <c r="K51" s="131">
        <f>statadata2!K48/statadata2!$H48</f>
        <v>0.57692307692307687</v>
      </c>
      <c r="L51" s="140">
        <f>statadata2!L48/statadata2!$H48</f>
        <v>0.13675213675213677</v>
      </c>
      <c r="M51" s="30">
        <f>statadata2!M48</f>
        <v>419</v>
      </c>
      <c r="N51" s="7">
        <f>statadata2!N48</f>
        <v>204</v>
      </c>
      <c r="O51" s="75">
        <f>statadata2!O48</f>
        <v>0.48687350749969482</v>
      </c>
      <c r="P51" s="150">
        <f>statadata2!P48/statadata2!$N48</f>
        <v>1.4705882352941176E-2</v>
      </c>
      <c r="Q51" s="150">
        <f>statadata2!Q48/statadata2!$N48</f>
        <v>4.9019607843137254E-3</v>
      </c>
      <c r="R51" s="150">
        <f>statadata2!R48/statadata2!$N48</f>
        <v>0.26470588235294118</v>
      </c>
      <c r="S51" s="151">
        <f>statadata2!S48/statadata2!$N48</f>
        <v>0.71568627450980393</v>
      </c>
      <c r="T51" s="30">
        <f>statadata2!T48</f>
        <v>108</v>
      </c>
      <c r="U51" s="7">
        <f>statadata2!U48</f>
        <v>66</v>
      </c>
      <c r="V51" s="75">
        <f>statadata2!V48</f>
        <v>0.6111111044883728</v>
      </c>
      <c r="W51" s="150">
        <f>statadata2!W48/statadata2!$U48</f>
        <v>0</v>
      </c>
      <c r="X51" s="150">
        <f>statadata2!X48/statadata2!$U48</f>
        <v>0</v>
      </c>
      <c r="Y51" s="150">
        <f>statadata2!Y48/statadata2!$U48</f>
        <v>6.0606060606060608E-2</v>
      </c>
      <c r="Z51" s="151">
        <f>statadata2!Z48/statadata2!$U48</f>
        <v>0.93939393939393945</v>
      </c>
      <c r="AA51" s="17" t="s">
        <v>21</v>
      </c>
      <c r="AC51" s="10" t="str">
        <f>statadata2!B48</f>
        <v>LK Südwestpfalz</v>
      </c>
    </row>
    <row r="52" s="8" customFormat="true" ht="15.75" thickBot="true" x14ac:dyDescent="0.3">
      <c r="B52" s="22" t="s">
        <v>36</v>
      </c>
      <c r="C52" s="23">
        <f>statadata2!C49</f>
        <v>2076</v>
      </c>
      <c r="D52" s="135">
        <f>statadata2!D49/statadata2!$C49</f>
        <v>0.15077071290944125</v>
      </c>
      <c r="E52" s="135">
        <f>statadata2!E49/statadata2!$C49</f>
        <v>0.10549132947976879</v>
      </c>
      <c r="F52" s="135">
        <f>statadata2!F49/statadata2!$C49</f>
        <v>0.59730250481695568</v>
      </c>
      <c r="G52" s="136">
        <f>statadata2!G49/statadata2!$C49</f>
        <v>0.1464354527938343</v>
      </c>
      <c r="H52" s="23">
        <f>statadata2!H49</f>
        <v>121</v>
      </c>
      <c r="I52" s="135">
        <f>statadata2!I49/statadata2!$H49</f>
        <v>0.23966942148760331</v>
      </c>
      <c r="J52" s="135">
        <f>statadata2!J49/statadata2!$H49</f>
        <v>9.0909090909090912E-2</v>
      </c>
      <c r="K52" s="135">
        <f>statadata2!K49/statadata2!$H49</f>
        <v>0.57024793388429751</v>
      </c>
      <c r="L52" s="142">
        <f>statadata2!L49/statadata2!$H49</f>
        <v>9.9173553719008267E-2</v>
      </c>
      <c r="M52" s="32">
        <f>statadata2!M49</f>
        <v>126</v>
      </c>
      <c r="N52" s="23">
        <f>statadata2!N49</f>
        <v>72</v>
      </c>
      <c r="O52" s="77">
        <f>statadata2!O49</f>
        <v>0.57142859697341919</v>
      </c>
      <c r="P52" s="154">
        <f>statadata2!P49/statadata2!$N49</f>
        <v>1.3888888888888888E-2</v>
      </c>
      <c r="Q52" s="154">
        <f>statadata2!Q49/statadata2!$N49</f>
        <v>2.7777777777777776E-2</v>
      </c>
      <c r="R52" s="154">
        <f>statadata2!R49/statadata2!$N49</f>
        <v>0.44444444444444442</v>
      </c>
      <c r="S52" s="155">
        <f>statadata2!S49/statadata2!$N49</f>
        <v>0.51388888888888884</v>
      </c>
      <c r="T52" s="32">
        <f>statadata2!T49</f>
        <v>11</v>
      </c>
      <c r="U52" s="23">
        <f>statadata2!U49</f>
        <v>9</v>
      </c>
      <c r="V52" s="77">
        <f>statadata2!V49</f>
        <v>0.81818181276321411</v>
      </c>
      <c r="W52" s="154">
        <f>statadata2!W49/statadata2!$U49</f>
        <v>0</v>
      </c>
      <c r="X52" s="154">
        <f>statadata2!X49/statadata2!$U49</f>
        <v>0</v>
      </c>
      <c r="Y52" s="154">
        <f>statadata2!Y49/statadata2!$U49</f>
        <v>0.22222222222222221</v>
      </c>
      <c r="Z52" s="155">
        <f>statadata2!Z49/statadata2!$U49</f>
        <v>0.77777777777777779</v>
      </c>
      <c r="AA52" s="24" t="s">
        <v>36</v>
      </c>
      <c r="AC52" s="10" t="str">
        <f>statadata2!B49</f>
        <v>SK Zweibrücken</v>
      </c>
    </row>
    <row r="53" ht="24" customHeight="true" x14ac:dyDescent="0.25">
      <c r="B53" s="254" t="s">
        <v>87</v>
      </c>
      <c r="C53" s="254"/>
      <c r="D53" s="254"/>
      <c r="E53" s="254"/>
      <c r="F53" s="254"/>
      <c r="G53" s="254"/>
      <c r="H53" s="254"/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</row>
    <row r="60" x14ac:dyDescent="0.25">
      <c r="R60" t="s">
        <v>42</v>
      </c>
    </row>
  </sheetData>
  <mergeCells count="37">
    <mergeCell ref="AA4:AA10"/>
    <mergeCell ref="G9:G10"/>
    <mergeCell ref="J9:J10"/>
    <mergeCell ref="K9:K10"/>
    <mergeCell ref="V7:V10"/>
    <mergeCell ref="H6:L6"/>
    <mergeCell ref="Z9:Z10"/>
    <mergeCell ref="U7:U10"/>
    <mergeCell ref="W9:W10"/>
    <mergeCell ref="T5:T10"/>
    <mergeCell ref="U5:Z6"/>
    <mergeCell ref="C7:C10"/>
    <mergeCell ref="L9:L10"/>
    <mergeCell ref="Q9:Q10"/>
    <mergeCell ref="R9:R10"/>
    <mergeCell ref="C5:G6"/>
    <mergeCell ref="M5:M10"/>
    <mergeCell ref="N5:S6"/>
    <mergeCell ref="H5:L5"/>
    <mergeCell ref="E9:E10"/>
    <mergeCell ref="F9:F10"/>
    <mergeCell ref="B53:AA53"/>
    <mergeCell ref="D9:D10"/>
    <mergeCell ref="D7:G8"/>
    <mergeCell ref="I9:I10"/>
    <mergeCell ref="I7:L8"/>
    <mergeCell ref="P9:P10"/>
    <mergeCell ref="P7:S8"/>
    <mergeCell ref="W7:Z8"/>
    <mergeCell ref="N7:N10"/>
    <mergeCell ref="B4:B10"/>
    <mergeCell ref="C4:Z4"/>
    <mergeCell ref="X9:X10"/>
    <mergeCell ref="Y9:Y10"/>
    <mergeCell ref="H7:H10"/>
    <mergeCell ref="O7:O10"/>
    <mergeCell ref="S9:S10"/>
  </mergeCells>
  <pageMargins left="0.7" right="0.7" top="0.787401575" bottom="0.787401575" header="0.3" footer="0.3"/>
  <pageSetup paperSize="9" orientation="portrait" verticalDpi="59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1"/>
  <sheetViews>
    <sheetView workbookViewId="0">
      <selection activeCell="B3" sqref="B3:Z21"/>
    </sheetView>
  </sheetViews>
  <sheetFormatPr baseColWidth="10" defaultRowHeight="15" x14ac:dyDescent="0.25"/>
  <cols>
    <col min="1" max="1" width="8.28515625" customWidth="true"/>
    <col min="2" max="2" width="17.140625" customWidth="true"/>
    <col min="3" max="26" width="7.7109375" customWidth="true"/>
  </cols>
  <sheetData>
    <row r="2" ht="15.75" thickBot="true" x14ac:dyDescent="0.3"/>
    <row r="3" s="45" customFormat="true" ht="28.5" customHeight="true" thickBot="true" x14ac:dyDescent="0.3">
      <c r="B3" s="300" t="str">
        <f>"Gem. Infektionsschutzgesetz übermittelte SARS-CoV-2 Infektionen und COVID-19-Erkrankungen, nach Schwere der Erkrankung und Impfstatus, seit 2021, Stand " &amp; statadata1!AC4</f>
        <v>Gem. Infektionsschutzgesetz übermittelte SARS-CoV-2 Infektionen und COVID-19-Erkrankungen, nach Schwere der Erkrankung und Impfstatus, seit 2021, Stand 19.01.2022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2"/>
    </row>
    <row r="4" ht="41.25" customHeight="true" x14ac:dyDescent="0.25">
      <c r="B4" s="46" t="s">
        <v>115</v>
      </c>
      <c r="C4" s="303" t="s">
        <v>60</v>
      </c>
      <c r="D4" s="304"/>
      <c r="E4" s="304"/>
      <c r="F4" s="305"/>
      <c r="G4" s="306" t="s">
        <v>61</v>
      </c>
      <c r="H4" s="307"/>
      <c r="I4" s="308"/>
      <c r="J4" s="308"/>
      <c r="K4" s="309" t="s">
        <v>99</v>
      </c>
      <c r="L4" s="310"/>
      <c r="M4" s="311"/>
      <c r="N4" s="311"/>
      <c r="O4" s="312" t="s">
        <v>98</v>
      </c>
      <c r="P4" s="313"/>
      <c r="Q4" s="314"/>
      <c r="R4" s="315"/>
      <c r="S4" s="316" t="s">
        <v>62</v>
      </c>
      <c r="T4" s="316"/>
      <c r="U4" s="317"/>
      <c r="V4" s="317"/>
      <c r="W4" s="318" t="s">
        <v>63</v>
      </c>
      <c r="X4" s="319"/>
      <c r="Y4" s="320"/>
      <c r="Z4" s="321"/>
    </row>
    <row r="5" ht="20.1" customHeight="true" x14ac:dyDescent="0.25">
      <c r="B5" s="327" t="s">
        <v>57</v>
      </c>
      <c r="C5" s="329" t="s">
        <v>112</v>
      </c>
      <c r="D5" s="322" t="s">
        <v>111</v>
      </c>
      <c r="E5" s="323"/>
      <c r="F5" s="324"/>
      <c r="G5" s="329" t="s">
        <v>112</v>
      </c>
      <c r="H5" s="322" t="s">
        <v>111</v>
      </c>
      <c r="I5" s="323"/>
      <c r="J5" s="323"/>
      <c r="K5" s="325" t="s">
        <v>112</v>
      </c>
      <c r="L5" s="322" t="s">
        <v>111</v>
      </c>
      <c r="M5" s="323"/>
      <c r="N5" s="323"/>
      <c r="O5" s="325" t="s">
        <v>112</v>
      </c>
      <c r="P5" s="322" t="s">
        <v>111</v>
      </c>
      <c r="Q5" s="323"/>
      <c r="R5" s="324"/>
      <c r="S5" s="329" t="s">
        <v>112</v>
      </c>
      <c r="T5" s="322" t="s">
        <v>111</v>
      </c>
      <c r="U5" s="323"/>
      <c r="V5" s="323"/>
      <c r="W5" s="325" t="s">
        <v>112</v>
      </c>
      <c r="X5" s="322" t="s">
        <v>111</v>
      </c>
      <c r="Y5" s="323"/>
      <c r="Z5" s="324"/>
    </row>
    <row r="6" ht="30" customHeight="true" x14ac:dyDescent="0.25">
      <c r="B6" s="328"/>
      <c r="C6" s="330"/>
      <c r="D6" s="158" t="s">
        <v>120</v>
      </c>
      <c r="E6" s="194" t="s">
        <v>113</v>
      </c>
      <c r="F6" s="156" t="s">
        <v>114</v>
      </c>
      <c r="G6" s="330"/>
      <c r="H6" s="158" t="s">
        <v>120</v>
      </c>
      <c r="I6" s="196" t="s">
        <v>113</v>
      </c>
      <c r="J6" s="203" t="s">
        <v>114</v>
      </c>
      <c r="K6" s="326"/>
      <c r="L6" s="158" t="s">
        <v>120</v>
      </c>
      <c r="M6" s="196" t="s">
        <v>113</v>
      </c>
      <c r="N6" s="203" t="s">
        <v>114</v>
      </c>
      <c r="O6" s="326"/>
      <c r="P6" s="158" t="s">
        <v>120</v>
      </c>
      <c r="Q6" s="196" t="s">
        <v>113</v>
      </c>
      <c r="R6" s="156" t="s">
        <v>114</v>
      </c>
      <c r="S6" s="330"/>
      <c r="T6" s="158" t="s">
        <v>120</v>
      </c>
      <c r="U6" s="196" t="s">
        <v>113</v>
      </c>
      <c r="V6" s="203" t="s">
        <v>114</v>
      </c>
      <c r="W6" s="326"/>
      <c r="X6" s="158" t="s">
        <v>120</v>
      </c>
      <c r="Y6" s="196" t="s">
        <v>113</v>
      </c>
      <c r="Z6" s="156" t="s">
        <v>114</v>
      </c>
    </row>
    <row r="7" x14ac:dyDescent="0.25">
      <c r="B7" s="47" t="s">
        <v>58</v>
      </c>
      <c r="C7" s="105">
        <f>IF(ISBLANK(statadata3!C7), "-",statadata3!C7)</f>
        <v>13135</v>
      </c>
      <c r="D7" s="113">
        <f>IF(ISBLANK(statadata3!D7), "-",statadata3!D7)</f>
        <v>0</v>
      </c>
      <c r="E7" s="113">
        <f>IF(ISBLANK(statadata3!E7), "-",statadata3!E7)</f>
        <v>1.3703844742849469E-3</v>
      </c>
      <c r="F7" s="113">
        <f>IF(ISBLANK(statadata3!F7), "-",statadata3!F7)</f>
        <v>0.99862962961196899</v>
      </c>
      <c r="G7" s="105">
        <f>IF(ISBLANK(statadata3!G7), "-",statadata3!G7)</f>
        <v>225</v>
      </c>
      <c r="H7" s="113">
        <f>IF(ISBLANK(statadata3!H7), "-",statadata3!H7)</f>
        <v>0</v>
      </c>
      <c r="I7" s="113">
        <f>IF(ISBLANK(statadata3!I7), "-",statadata3!I7)</f>
        <v>4.444444552063942E-3</v>
      </c>
      <c r="J7" s="113">
        <f>IF(ISBLANK(statadata3!J7), "-",statadata3!J7)</f>
        <v>0.995555579662323</v>
      </c>
      <c r="K7" s="105">
        <f>IF(ISBLANK(statadata3!K7), "-",statadata3!K7)</f>
        <v>96</v>
      </c>
      <c r="L7" s="113">
        <f>IF(ISBLANK(statadata3!L7), "-",statadata3!L7)</f>
        <v>0</v>
      </c>
      <c r="M7" s="113">
        <f>IF(ISBLANK(statadata3!M7), "-",statadata3!M7)</f>
        <v>0</v>
      </c>
      <c r="N7" s="113">
        <f>IF(ISBLANK(statadata3!N7), "-",statadata3!N7)</f>
        <v>1</v>
      </c>
      <c r="O7" s="105">
        <f>IF(ISBLANK(statadata3!O7), "-",statadata3!O7)</f>
        <v>2</v>
      </c>
      <c r="P7" s="113">
        <f>IF(ISBLANK(statadata3!P7), "-",statadata3!P7)</f>
        <v>0</v>
      </c>
      <c r="Q7" s="113">
        <f>IF(ISBLANK(statadata3!Q7), "-",statadata3!Q7)</f>
        <v>0</v>
      </c>
      <c r="R7" s="113">
        <f>IF(ISBLANK(statadata3!R7), "-",statadata3!R7)</f>
        <v>1</v>
      </c>
      <c r="S7" s="105">
        <f>IF(ISBLANK(statadata3!S7), "-",statadata3!S7)</f>
        <v>0</v>
      </c>
      <c r="T7" s="113" t="str">
        <f>IF(ISBLANK(statadata3!T7), "-",statadata3!T7)</f>
        <v>-</v>
      </c>
      <c r="U7" s="113" t="str">
        <f>IF(ISBLANK(statadata3!U7), "-",statadata3!U7)</f>
        <v>-</v>
      </c>
      <c r="V7" s="113" t="str">
        <f>IF(ISBLANK(statadata3!V7), "-",statadata3!V7)</f>
        <v>-</v>
      </c>
      <c r="W7" s="105">
        <f>IF(ISBLANK(statadata3!W7), "-",statadata3!W7)</f>
        <v>0</v>
      </c>
      <c r="X7" s="113" t="str">
        <f>IF(ISBLANK(statadata3!X7), "-",statadata3!X7)</f>
        <v>-</v>
      </c>
      <c r="Y7" s="113" t="str">
        <f>IF(ISBLANK(statadata3!Y7), "-",statadata3!Y7)</f>
        <v>-</v>
      </c>
      <c r="Z7" s="184" t="str">
        <f>IF(ISBLANK(statadata3!Z7), "-",statadata3!Z7)</f>
        <v>-</v>
      </c>
    </row>
    <row r="8" x14ac:dyDescent="0.25">
      <c r="B8" s="49" t="s">
        <v>59</v>
      </c>
      <c r="C8" s="109">
        <f>IF(ISBLANK(statadata3!C8), "-",statadata3!C8)</f>
        <v>11319</v>
      </c>
      <c r="D8" s="197">
        <f>IF(ISBLANK(statadata3!D8), "-",statadata3!D8)</f>
        <v>8.8347028940916061E-3</v>
      </c>
      <c r="E8" s="115">
        <f>IF(ISBLANK(statadata3!E8), "-",statadata3!E8)</f>
        <v>0.12554112076759338</v>
      </c>
      <c r="F8" s="115">
        <f>IF(ISBLANK(statadata3!F8), "-",statadata3!F8)</f>
        <v>0.86562418937683105</v>
      </c>
      <c r="G8" s="109">
        <f>IF(ISBLANK(statadata3!G8), "-",statadata3!G8)</f>
        <v>156</v>
      </c>
      <c r="H8" s="197">
        <f>IF(ISBLANK(statadata3!H8), "-",statadata3!H8)</f>
        <v>0</v>
      </c>
      <c r="I8" s="115">
        <f>IF(ISBLANK(statadata3!I8), "-",statadata3!I8)</f>
        <v>0.14102564752101898</v>
      </c>
      <c r="J8" s="115">
        <f>IF(ISBLANK(statadata3!J8), "-",statadata3!J8)</f>
        <v>0.85897433757781982</v>
      </c>
      <c r="K8" s="109">
        <f>IF(ISBLANK(statadata3!K8), "-",statadata3!K8)</f>
        <v>51</v>
      </c>
      <c r="L8" s="197">
        <f>IF(ISBLANK(statadata3!L8), "-",statadata3!L8)</f>
        <v>0</v>
      </c>
      <c r="M8" s="115">
        <f>IF(ISBLANK(statadata3!M8), "-",statadata3!M8)</f>
        <v>7.8431375324726105E-2</v>
      </c>
      <c r="N8" s="115">
        <f>IF(ISBLANK(statadata3!N8), "-",statadata3!N8)</f>
        <v>0.92156863212585449</v>
      </c>
      <c r="O8" s="109">
        <f>IF(ISBLANK(statadata3!O8), "-",statadata3!O8)</f>
        <v>1</v>
      </c>
      <c r="P8" s="197">
        <f>IF(ISBLANK(statadata3!P8), "-",statadata3!P8)</f>
        <v>0</v>
      </c>
      <c r="Q8" s="115">
        <f>IF(ISBLANK(statadata3!Q8), "-",statadata3!Q8)</f>
        <v>0</v>
      </c>
      <c r="R8" s="115">
        <f>IF(ISBLANK(statadata3!R8), "-",statadata3!R8)</f>
        <v>1</v>
      </c>
      <c r="S8" s="109">
        <f>IF(ISBLANK(statadata3!S8), "-",statadata3!S8)</f>
        <v>0</v>
      </c>
      <c r="T8" s="197" t="str">
        <f>IF(ISBLANK(statadata3!T8), "-",statadata3!T8)</f>
        <v>-</v>
      </c>
      <c r="U8" s="115" t="str">
        <f>IF(ISBLANK(statadata3!U8), "-",statadata3!U8)</f>
        <v>-</v>
      </c>
      <c r="V8" s="115" t="str">
        <f>IF(ISBLANK(statadata3!V8), "-",statadata3!V8)</f>
        <v>-</v>
      </c>
      <c r="W8" s="109">
        <f>IF(ISBLANK(statadata3!W8), "-",statadata3!W8)</f>
        <v>0</v>
      </c>
      <c r="X8" s="197" t="str">
        <f>IF(ISBLANK(statadata3!X8), "-",statadata3!X8)</f>
        <v>-</v>
      </c>
      <c r="Y8" s="115" t="str">
        <f>IF(ISBLANK(statadata3!Y8), "-",statadata3!Y8)</f>
        <v>-</v>
      </c>
      <c r="Z8" s="116" t="str">
        <f>IF(ISBLANK(statadata3!Z8), "-",statadata3!Z8)</f>
        <v>-</v>
      </c>
    </row>
    <row r="9" x14ac:dyDescent="0.25">
      <c r="B9" s="47" t="s">
        <v>64</v>
      </c>
      <c r="C9" s="107">
        <f>IF(ISBLANK(statadata3!C9), "-",statadata3!C9)</f>
        <v>16612</v>
      </c>
      <c r="D9" s="198">
        <f>IF(ISBLANK(statadata3!D9), "-",statadata3!D9)</f>
        <v>3.5937875509262085E-2</v>
      </c>
      <c r="E9" s="113">
        <f>IF(ISBLANK(statadata3!E9), "-",statadata3!E9)</f>
        <v>0.26005297899246216</v>
      </c>
      <c r="F9" s="113">
        <f>IF(ISBLANK(statadata3!F9), "-",statadata3!F9)</f>
        <v>0.70400917530059814</v>
      </c>
      <c r="G9" s="107">
        <f>IF(ISBLANK(statadata3!G9), "-",statadata3!G9)</f>
        <v>386</v>
      </c>
      <c r="H9" s="198">
        <f>IF(ISBLANK(statadata3!H9), "-",statadata3!H9)</f>
        <v>0</v>
      </c>
      <c r="I9" s="113">
        <f>IF(ISBLANK(statadata3!I9), "-",statadata3!I9)</f>
        <v>0.11398963630199432</v>
      </c>
      <c r="J9" s="113">
        <f>IF(ISBLANK(statadata3!J9), "-",statadata3!J9)</f>
        <v>0.88601034879684448</v>
      </c>
      <c r="K9" s="107">
        <f>IF(ISBLANK(statadata3!K9), "-",statadata3!K9)</f>
        <v>161</v>
      </c>
      <c r="L9" s="198">
        <f>IF(ISBLANK(statadata3!L9), "-",statadata3!L9)</f>
        <v>0</v>
      </c>
      <c r="M9" s="113">
        <f>IF(ISBLANK(statadata3!M9), "-",statadata3!M9)</f>
        <v>0.10559006035327911</v>
      </c>
      <c r="N9" s="113">
        <f>IF(ISBLANK(statadata3!N9), "-",statadata3!N9)</f>
        <v>0.89440995454788208</v>
      </c>
      <c r="O9" s="107">
        <f>IF(ISBLANK(statadata3!O9), "-",statadata3!O9)</f>
        <v>19</v>
      </c>
      <c r="P9" s="198">
        <f>IF(ISBLANK(statadata3!P9), "-",statadata3!P9)</f>
        <v>0</v>
      </c>
      <c r="Q9" s="113">
        <f>IF(ISBLANK(statadata3!Q9), "-",statadata3!Q9)</f>
        <v>0.15789473056793213</v>
      </c>
      <c r="R9" s="113">
        <f>IF(ISBLANK(statadata3!R9), "-",statadata3!R9)</f>
        <v>0.84210526943206787</v>
      </c>
      <c r="S9" s="107">
        <f>IF(ISBLANK(statadata3!S9), "-",statadata3!S9)</f>
        <v>5</v>
      </c>
      <c r="T9" s="198">
        <f>IF(ISBLANK(statadata3!T9), "-",statadata3!T9)</f>
        <v>0</v>
      </c>
      <c r="U9" s="113">
        <f>IF(ISBLANK(statadata3!U9), "-",statadata3!U9)</f>
        <v>0</v>
      </c>
      <c r="V9" s="113">
        <f>IF(ISBLANK(statadata3!V9), "-",statadata3!V9)</f>
        <v>1</v>
      </c>
      <c r="W9" s="107">
        <f>IF(ISBLANK(statadata3!W9), "-",statadata3!W9)</f>
        <v>5</v>
      </c>
      <c r="X9" s="198">
        <f>IF(ISBLANK(statadata3!X9), "-",statadata3!X9)</f>
        <v>0</v>
      </c>
      <c r="Y9" s="113">
        <f>IF(ISBLANK(statadata3!Y9), "-",statadata3!Y9)</f>
        <v>0</v>
      </c>
      <c r="Z9" s="114">
        <f>IF(ISBLANK(statadata3!Z9), "-",statadata3!Z9)</f>
        <v>1</v>
      </c>
    </row>
    <row r="10" x14ac:dyDescent="0.25">
      <c r="B10" s="49" t="s">
        <v>65</v>
      </c>
      <c r="C10" s="109">
        <f>IF(ISBLANK(statadata3!C10), "-",statadata3!C10)</f>
        <v>17834</v>
      </c>
      <c r="D10" s="197">
        <f>IF(ISBLANK(statadata3!D10), "-",statadata3!D10)</f>
        <v>3.0054951086640358E-2</v>
      </c>
      <c r="E10" s="115">
        <f>IF(ISBLANK(statadata3!E10), "-",statadata3!E10)</f>
        <v>0.28243803977966309</v>
      </c>
      <c r="F10" s="115">
        <f>IF(ISBLANK(statadata3!F10), "-",statadata3!F10)</f>
        <v>0.6875070333480835</v>
      </c>
      <c r="G10" s="109">
        <f>IF(ISBLANK(statadata3!G10), "-",statadata3!G10)</f>
        <v>637</v>
      </c>
      <c r="H10" s="197">
        <f>IF(ISBLANK(statadata3!H10), "-",statadata3!H10)</f>
        <v>7.8492937609553337E-3</v>
      </c>
      <c r="I10" s="115">
        <f>IF(ISBLANK(statadata3!I10), "-",statadata3!I10)</f>
        <v>0.12715855240821838</v>
      </c>
      <c r="J10" s="115">
        <f>IF(ISBLANK(statadata3!J10), "-",statadata3!J10)</f>
        <v>0.86499214172363281</v>
      </c>
      <c r="K10" s="109">
        <f>IF(ISBLANK(statadata3!K10), "-",statadata3!K10)</f>
        <v>346</v>
      </c>
      <c r="L10" s="197">
        <f>IF(ISBLANK(statadata3!L10), "-",statadata3!L10)</f>
        <v>0</v>
      </c>
      <c r="M10" s="115">
        <f>IF(ISBLANK(statadata3!M10), "-",statadata3!M10)</f>
        <v>9.2485547065734863E-2</v>
      </c>
      <c r="N10" s="115">
        <f>IF(ISBLANK(statadata3!N10), "-",statadata3!N10)</f>
        <v>0.90751445293426514</v>
      </c>
      <c r="O10" s="109">
        <f>IF(ISBLANK(statadata3!O10), "-",statadata3!O10)</f>
        <v>42</v>
      </c>
      <c r="P10" s="197">
        <f>IF(ISBLANK(statadata3!P10), "-",statadata3!P10)</f>
        <v>0</v>
      </c>
      <c r="Q10" s="115">
        <f>IF(ISBLANK(statadata3!Q10), "-",statadata3!Q10)</f>
        <v>4.76190485060215E-2</v>
      </c>
      <c r="R10" s="115">
        <f>IF(ISBLANK(statadata3!R10), "-",statadata3!R10)</f>
        <v>0.9523809552192688</v>
      </c>
      <c r="S10" s="109">
        <f>IF(ISBLANK(statadata3!S10), "-",statadata3!S10)</f>
        <v>10</v>
      </c>
      <c r="T10" s="197">
        <f>IF(ISBLANK(statadata3!T10), "-",statadata3!T10)</f>
        <v>0</v>
      </c>
      <c r="U10" s="115">
        <f>IF(ISBLANK(statadata3!U10), "-",statadata3!U10)</f>
        <v>0.10000000149011612</v>
      </c>
      <c r="V10" s="115">
        <f>IF(ISBLANK(statadata3!V10), "-",statadata3!V10)</f>
        <v>0.89999997615814209</v>
      </c>
      <c r="W10" s="109">
        <f>IF(ISBLANK(statadata3!W10), "-",statadata3!W10)</f>
        <v>10</v>
      </c>
      <c r="X10" s="197">
        <f>IF(ISBLANK(statadata3!X10), "-",statadata3!X10)</f>
        <v>0</v>
      </c>
      <c r="Y10" s="115">
        <f>IF(ISBLANK(statadata3!Y10), "-",statadata3!Y10)</f>
        <v>0.10000000149011612</v>
      </c>
      <c r="Z10" s="116">
        <f>IF(ISBLANK(statadata3!Z10), "-",statadata3!Z10)</f>
        <v>0.89999997615814209</v>
      </c>
    </row>
    <row r="11" x14ac:dyDescent="0.25">
      <c r="B11" s="47" t="s">
        <v>66</v>
      </c>
      <c r="C11" s="107">
        <f>IF(ISBLANK(statadata3!C11), "-",statadata3!C11)</f>
        <v>15405</v>
      </c>
      <c r="D11" s="198">
        <f>IF(ISBLANK(statadata3!D11), "-",statadata3!D11)</f>
        <v>3.596235066652298E-2</v>
      </c>
      <c r="E11" s="113">
        <f>IF(ISBLANK(statadata3!E11), "-",statadata3!E11)</f>
        <v>0.3068484365940094</v>
      </c>
      <c r="F11" s="113">
        <f>IF(ISBLANK(statadata3!F11), "-",statadata3!F11)</f>
        <v>0.65718924999237061</v>
      </c>
      <c r="G11" s="107">
        <f>IF(ISBLANK(statadata3!G11), "-",statadata3!G11)</f>
        <v>676</v>
      </c>
      <c r="H11" s="198">
        <f>IF(ISBLANK(statadata3!H11), "-",statadata3!H11)</f>
        <v>7.39644980058074E-3</v>
      </c>
      <c r="I11" s="113">
        <f>IF(ISBLANK(statadata3!I11), "-",statadata3!I11)</f>
        <v>0.11094674468040466</v>
      </c>
      <c r="J11" s="113">
        <f>IF(ISBLANK(statadata3!J11), "-",statadata3!J11)</f>
        <v>0.88165682554244995</v>
      </c>
      <c r="K11" s="107">
        <f>IF(ISBLANK(statadata3!K11), "-",statadata3!K11)</f>
        <v>409</v>
      </c>
      <c r="L11" s="198">
        <f>IF(ISBLANK(statadata3!L11), "-",statadata3!L11)</f>
        <v>4.889975767582655E-3</v>
      </c>
      <c r="M11" s="113">
        <f>IF(ISBLANK(statadata3!M11), "-",statadata3!M11)</f>
        <v>7.5794622302055359E-2</v>
      </c>
      <c r="N11" s="113">
        <f>IF(ISBLANK(statadata3!N11), "-",statadata3!N11)</f>
        <v>0.9193153977394104</v>
      </c>
      <c r="O11" s="107">
        <f>IF(ISBLANK(statadata3!O11), "-",statadata3!O11)</f>
        <v>72</v>
      </c>
      <c r="P11" s="198">
        <f>IF(ISBLANK(statadata3!P11), "-",statadata3!P11)</f>
        <v>0</v>
      </c>
      <c r="Q11" s="113">
        <f>IF(ISBLANK(statadata3!Q11), "-",statadata3!Q11)</f>
        <v>6.9444447755813599E-2</v>
      </c>
      <c r="R11" s="113">
        <f>IF(ISBLANK(statadata3!R11), "-",statadata3!R11)</f>
        <v>0.93055558204650879</v>
      </c>
      <c r="S11" s="107">
        <f>IF(ISBLANK(statadata3!S11), "-",statadata3!S11)</f>
        <v>30</v>
      </c>
      <c r="T11" s="198">
        <f>IF(ISBLANK(statadata3!T11), "-",statadata3!T11)</f>
        <v>0</v>
      </c>
      <c r="U11" s="113">
        <f>IF(ISBLANK(statadata3!U11), "-",statadata3!U11)</f>
        <v>6.6666670143604279E-2</v>
      </c>
      <c r="V11" s="113">
        <f>IF(ISBLANK(statadata3!V11), "-",statadata3!V11)</f>
        <v>0.93333333730697632</v>
      </c>
      <c r="W11" s="107">
        <f>IF(ISBLANK(statadata3!W11), "-",statadata3!W11)</f>
        <v>27</v>
      </c>
      <c r="X11" s="198">
        <f>IF(ISBLANK(statadata3!X11), "-",statadata3!X11)</f>
        <v>0</v>
      </c>
      <c r="Y11" s="113">
        <f>IF(ISBLANK(statadata3!Y11), "-",statadata3!Y11)</f>
        <v>3.7037037312984467E-2</v>
      </c>
      <c r="Z11" s="114">
        <f>IF(ISBLANK(statadata3!Z11), "-",statadata3!Z11)</f>
        <v>0.96296298503875732</v>
      </c>
    </row>
    <row r="12" x14ac:dyDescent="0.25">
      <c r="B12" s="49" t="s">
        <v>67</v>
      </c>
      <c r="C12" s="109">
        <f>IF(ISBLANK(statadata3!C12), "-",statadata3!C12)</f>
        <v>14694</v>
      </c>
      <c r="D12" s="197">
        <f>IF(ISBLANK(statadata3!D12), "-",statadata3!D12)</f>
        <v>4.2806588113307953E-2</v>
      </c>
      <c r="E12" s="115">
        <f>IF(ISBLANK(statadata3!E12), "-",statadata3!E12)</f>
        <v>0.31591126322746277</v>
      </c>
      <c r="F12" s="115">
        <f>IF(ISBLANK(statadata3!F12), "-",statadata3!F12)</f>
        <v>0.64128214120864868</v>
      </c>
      <c r="G12" s="109">
        <f>IF(ISBLANK(statadata3!G12), "-",statadata3!G12)</f>
        <v>1031</v>
      </c>
      <c r="H12" s="197">
        <f>IF(ISBLANK(statadata3!H12), "-",statadata3!H12)</f>
        <v>1.2609117664396763E-2</v>
      </c>
      <c r="I12" s="115">
        <f>IF(ISBLANK(statadata3!I12), "-",statadata3!I12)</f>
        <v>0.13482056558132172</v>
      </c>
      <c r="J12" s="115">
        <f>IF(ISBLANK(statadata3!J12), "-",statadata3!J12)</f>
        <v>0.8525702953338623</v>
      </c>
      <c r="K12" s="109">
        <f>IF(ISBLANK(statadata3!K12), "-",statadata3!K12)</f>
        <v>610</v>
      </c>
      <c r="L12" s="197">
        <f>IF(ISBLANK(statadata3!L12), "-",statadata3!L12)</f>
        <v>1.1475409381091595E-2</v>
      </c>
      <c r="M12" s="115">
        <f>IF(ISBLANK(statadata3!M12), "-",statadata3!M12)</f>
        <v>0.10163934528827667</v>
      </c>
      <c r="N12" s="115">
        <f>IF(ISBLANK(statadata3!N12), "-",statadata3!N12)</f>
        <v>0.88688522577285767</v>
      </c>
      <c r="O12" s="109">
        <f>IF(ISBLANK(statadata3!O12), "-",statadata3!O12)</f>
        <v>143</v>
      </c>
      <c r="P12" s="197">
        <f>IF(ISBLANK(statadata3!P12), "-",statadata3!P12)</f>
        <v>2.0979020744562149E-2</v>
      </c>
      <c r="Q12" s="115">
        <f>IF(ISBLANK(statadata3!Q12), "-",statadata3!Q12)</f>
        <v>6.9930069148540497E-2</v>
      </c>
      <c r="R12" s="115">
        <f>IF(ISBLANK(statadata3!R12), "-",statadata3!R12)</f>
        <v>0.90909093618392944</v>
      </c>
      <c r="S12" s="109">
        <f>IF(ISBLANK(statadata3!S12), "-",statadata3!S12)</f>
        <v>74</v>
      </c>
      <c r="T12" s="197">
        <f>IF(ISBLANK(statadata3!T12), "-",statadata3!T12)</f>
        <v>1.3513513840734959E-2</v>
      </c>
      <c r="U12" s="115">
        <f>IF(ISBLANK(statadata3!U12), "-",statadata3!U12)</f>
        <v>9.4594597816467285E-2</v>
      </c>
      <c r="V12" s="115">
        <f>IF(ISBLANK(statadata3!V12), "-",statadata3!V12)</f>
        <v>0.89189189672470093</v>
      </c>
      <c r="W12" s="109">
        <f>IF(ISBLANK(statadata3!W12), "-",statadata3!W12)</f>
        <v>67</v>
      </c>
      <c r="X12" s="197">
        <f>IF(ISBLANK(statadata3!X12), "-",statadata3!X12)</f>
        <v>1.4925372786819935E-2</v>
      </c>
      <c r="Y12" s="115">
        <f>IF(ISBLANK(statadata3!Y12), "-",statadata3!Y12)</f>
        <v>0.10447761416435242</v>
      </c>
      <c r="Z12" s="116">
        <f>IF(ISBLANK(statadata3!Z12), "-",statadata3!Z12)</f>
        <v>0.88059699535369873</v>
      </c>
    </row>
    <row r="13" x14ac:dyDescent="0.25">
      <c r="B13" s="47" t="s">
        <v>68</v>
      </c>
      <c r="C13" s="107">
        <f>IF(ISBLANK(statadata3!C13), "-",statadata3!C13)</f>
        <v>8116</v>
      </c>
      <c r="D13" s="198">
        <f>IF(ISBLANK(statadata3!D13), "-",statadata3!D13)</f>
        <v>4.3987184762954712E-2</v>
      </c>
      <c r="E13" s="113">
        <f>IF(ISBLANK(statadata3!E13), "-",statadata3!E13)</f>
        <v>0.34413504600524902</v>
      </c>
      <c r="F13" s="113">
        <f>IF(ISBLANK(statadata3!F13), "-",statadata3!F13)</f>
        <v>0.61187779903411865</v>
      </c>
      <c r="G13" s="107">
        <f>IF(ISBLANK(statadata3!G13), "-",statadata3!G13)</f>
        <v>1068</v>
      </c>
      <c r="H13" s="198">
        <f>IF(ISBLANK(statadata3!H13), "-",statadata3!H13)</f>
        <v>1.6853932291269302E-2</v>
      </c>
      <c r="I13" s="113">
        <f>IF(ISBLANK(statadata3!I13), "-",statadata3!I13)</f>
        <v>0.14887639880180359</v>
      </c>
      <c r="J13" s="113">
        <f>IF(ISBLANK(statadata3!J13), "-",statadata3!J13)</f>
        <v>0.83426964282989502</v>
      </c>
      <c r="K13" s="107">
        <f>IF(ISBLANK(statadata3!K13), "-",statadata3!K13)</f>
        <v>618</v>
      </c>
      <c r="L13" s="198">
        <f>IF(ISBLANK(statadata3!L13), "-",statadata3!L13)</f>
        <v>1.1326860636472702E-2</v>
      </c>
      <c r="M13" s="113">
        <f>IF(ISBLANK(statadata3!M13), "-",statadata3!M13)</f>
        <v>0.14077669382095337</v>
      </c>
      <c r="N13" s="113">
        <f>IF(ISBLANK(statadata3!N13), "-",statadata3!N13)</f>
        <v>0.84789645671844482</v>
      </c>
      <c r="O13" s="107">
        <f>IF(ISBLANK(statadata3!O13), "-",statadata3!O13)</f>
        <v>177</v>
      </c>
      <c r="P13" s="198">
        <f>IF(ISBLANK(statadata3!P13), "-",statadata3!P13)</f>
        <v>1.1299435049295425E-2</v>
      </c>
      <c r="Q13" s="113">
        <f>IF(ISBLANK(statadata3!Q13), "-",statadata3!Q13)</f>
        <v>9.6045196056365967E-2</v>
      </c>
      <c r="R13" s="113">
        <f>IF(ISBLANK(statadata3!R13), "-",statadata3!R13)</f>
        <v>0.89265537261962891</v>
      </c>
      <c r="S13" s="107">
        <f>IF(ISBLANK(statadata3!S13), "-",statadata3!S13)</f>
        <v>157</v>
      </c>
      <c r="T13" s="198">
        <f>IF(ISBLANK(statadata3!T13), "-",statadata3!T13)</f>
        <v>1.2738853693008423E-2</v>
      </c>
      <c r="U13" s="113">
        <f>IF(ISBLANK(statadata3!U13), "-",statadata3!U13)</f>
        <v>0.11464968323707581</v>
      </c>
      <c r="V13" s="113">
        <f>IF(ISBLANK(statadata3!V13), "-",statadata3!V13)</f>
        <v>0.87261146306991577</v>
      </c>
      <c r="W13" s="107">
        <f>IF(ISBLANK(statadata3!W13), "-",statadata3!W13)</f>
        <v>126</v>
      </c>
      <c r="X13" s="198">
        <f>IF(ISBLANK(statadata3!X13), "-",statadata3!X13)</f>
        <v>7.9365083947777748E-3</v>
      </c>
      <c r="Y13" s="113">
        <f>IF(ISBLANK(statadata3!Y13), "-",statadata3!Y13)</f>
        <v>0.1111111119389534</v>
      </c>
      <c r="Z13" s="114">
        <f>IF(ISBLANK(statadata3!Z13), "-",statadata3!Z13)</f>
        <v>0.88095235824584961</v>
      </c>
    </row>
    <row r="14" x14ac:dyDescent="0.25">
      <c r="B14" s="49" t="s">
        <v>69</v>
      </c>
      <c r="C14" s="109">
        <f>IF(ISBLANK(statadata3!C14), "-",statadata3!C14)</f>
        <v>6241</v>
      </c>
      <c r="D14" s="197">
        <f>IF(ISBLANK(statadata3!D14), "-",statadata3!D14)</f>
        <v>6.8899214267730713E-2</v>
      </c>
      <c r="E14" s="115">
        <f>IF(ISBLANK(statadata3!E14), "-",statadata3!E14)</f>
        <v>0.37317737936973572</v>
      </c>
      <c r="F14" s="115">
        <f>IF(ISBLANK(statadata3!F14), "-",statadata3!F14)</f>
        <v>0.55792343616485596</v>
      </c>
      <c r="G14" s="109">
        <f>IF(ISBLANK(statadata3!G14), "-",statadata3!G14)</f>
        <v>2739</v>
      </c>
      <c r="H14" s="197">
        <f>IF(ISBLANK(statadata3!H14), "-",statadata3!H14)</f>
        <v>4.0160641074180603E-2</v>
      </c>
      <c r="I14" s="115">
        <f>IF(ISBLANK(statadata3!I14), "-",statadata3!I14)</f>
        <v>0.21212121844291687</v>
      </c>
      <c r="J14" s="115">
        <f>IF(ISBLANK(statadata3!J14), "-",statadata3!J14)</f>
        <v>0.74771815538406372</v>
      </c>
      <c r="K14" s="109">
        <f>IF(ISBLANK(statadata3!K14), "-",statadata3!K14)</f>
        <v>1353</v>
      </c>
      <c r="L14" s="197">
        <f>IF(ISBLANK(statadata3!L14), "-",statadata3!L14)</f>
        <v>3.3998522907495499E-2</v>
      </c>
      <c r="M14" s="115">
        <f>IF(ISBLANK(statadata3!M14), "-",statadata3!M14)</f>
        <v>0.2091648131608963</v>
      </c>
      <c r="N14" s="115">
        <f>IF(ISBLANK(statadata3!N14), "-",statadata3!N14)</f>
        <v>0.7568366527557373</v>
      </c>
      <c r="O14" s="109">
        <f>IF(ISBLANK(statadata3!O14), "-",statadata3!O14)</f>
        <v>239</v>
      </c>
      <c r="P14" s="197">
        <f>IF(ISBLANK(statadata3!P14), "-",statadata3!P14)</f>
        <v>2.092050202190876E-2</v>
      </c>
      <c r="Q14" s="115">
        <f>IF(ISBLANK(statadata3!Q14), "-",statadata3!Q14)</f>
        <v>0.15899582207202911</v>
      </c>
      <c r="R14" s="115">
        <f>IF(ISBLANK(statadata3!R14), "-",statadata3!R14)</f>
        <v>0.82008367776870728</v>
      </c>
      <c r="S14" s="109">
        <f>IF(ISBLANK(statadata3!S14), "-",statadata3!S14)</f>
        <v>1093</v>
      </c>
      <c r="T14" s="197">
        <f>IF(ISBLANK(statadata3!T14), "-",statadata3!T14)</f>
        <v>2.6532478630542755E-2</v>
      </c>
      <c r="U14" s="115">
        <f>IF(ISBLANK(statadata3!U14), "-",statadata3!U14)</f>
        <v>0.14730100333690643</v>
      </c>
      <c r="V14" s="115">
        <f>IF(ISBLANK(statadata3!V14), "-",statadata3!V14)</f>
        <v>0.82616651058197021</v>
      </c>
      <c r="W14" s="109">
        <f>IF(ISBLANK(statadata3!W14), "-",statadata3!W14)</f>
        <v>810</v>
      </c>
      <c r="X14" s="197">
        <f>IF(ISBLANK(statadata3!X14), "-",statadata3!X14)</f>
        <v>3.0864197760820389E-2</v>
      </c>
      <c r="Y14" s="115">
        <f>IF(ISBLANK(statadata3!Y14), "-",statadata3!Y14)</f>
        <v>0.15061728656291962</v>
      </c>
      <c r="Z14" s="116">
        <f>IF(ISBLANK(statadata3!Z14), "-",statadata3!Z14)</f>
        <v>0.81851851940155029</v>
      </c>
    </row>
    <row r="15" x14ac:dyDescent="0.25">
      <c r="B15" s="47" t="s">
        <v>70</v>
      </c>
      <c r="C15" s="107">
        <f>IF(ISBLANK(statadata3!C15), "-",statadata3!C15)</f>
        <v>49</v>
      </c>
      <c r="D15" s="198">
        <f>IF(ISBLANK(statadata3!D15), "-",statadata3!D15)</f>
        <v>2.0408162847161293E-2</v>
      </c>
      <c r="E15" s="113">
        <f>IF(ISBLANK(statadata3!E15), "-",statadata3!E15)</f>
        <v>0.22448979318141937</v>
      </c>
      <c r="F15" s="113">
        <f>IF(ISBLANK(statadata3!F15), "-",statadata3!F15)</f>
        <v>0.75510203838348389</v>
      </c>
      <c r="G15" s="107">
        <f>IF(ISBLANK(statadata3!G15), "-",statadata3!G15)</f>
        <v>1</v>
      </c>
      <c r="H15" s="198">
        <f>IF(ISBLANK(statadata3!H15), "-",statadata3!H15)</f>
        <v>0</v>
      </c>
      <c r="I15" s="113">
        <f>IF(ISBLANK(statadata3!I15), "-",statadata3!I15)</f>
        <v>0</v>
      </c>
      <c r="J15" s="113">
        <f>IF(ISBLANK(statadata3!J15), "-",statadata3!J15)</f>
        <v>1</v>
      </c>
      <c r="K15" s="107">
        <f>IF(ISBLANK(statadata3!K15), "-",statadata3!K15)</f>
        <v>0</v>
      </c>
      <c r="L15" s="198" t="str">
        <f>IF(ISBLANK(statadata3!L15), "-",statadata3!L15)</f>
        <v>-</v>
      </c>
      <c r="M15" s="113" t="str">
        <f>IF(ISBLANK(statadata3!M15), "-",statadata3!M15)</f>
        <v>-</v>
      </c>
      <c r="N15" s="113" t="str">
        <f>IF(ISBLANK(statadata3!N15), "-",statadata3!N15)</f>
        <v>-</v>
      </c>
      <c r="O15" s="107">
        <f>IF(ISBLANK(statadata3!O15), "-",statadata3!O15)</f>
        <v>0</v>
      </c>
      <c r="P15" s="198" t="str">
        <f>IF(ISBLANK(statadata3!P15), "-",statadata3!P15)</f>
        <v>-</v>
      </c>
      <c r="Q15" s="113" t="str">
        <f>IF(ISBLANK(statadata3!Q15), "-",statadata3!Q15)</f>
        <v>-</v>
      </c>
      <c r="R15" s="113" t="str">
        <f>IF(ISBLANK(statadata3!R15), "-",statadata3!R15)</f>
        <v>-</v>
      </c>
      <c r="S15" s="107">
        <f>IF(ISBLANK(statadata3!S15), "-",statadata3!S15)</f>
        <v>1</v>
      </c>
      <c r="T15" s="198">
        <f>IF(ISBLANK(statadata3!T15), "-",statadata3!T15)</f>
        <v>0</v>
      </c>
      <c r="U15" s="113">
        <f>IF(ISBLANK(statadata3!U15), "-",statadata3!U15)</f>
        <v>0</v>
      </c>
      <c r="V15" s="113">
        <f>IF(ISBLANK(statadata3!V15), "-",statadata3!V15)</f>
        <v>1</v>
      </c>
      <c r="W15" s="107">
        <f>IF(ISBLANK(statadata3!W15), "-",statadata3!W15)</f>
        <v>0</v>
      </c>
      <c r="X15" s="198" t="str">
        <f>IF(ISBLANK(statadata3!X15), "-",statadata3!X15)</f>
        <v>-</v>
      </c>
      <c r="Y15" s="113" t="str">
        <f>IF(ISBLANK(statadata3!Y15), "-",statadata3!Y15)</f>
        <v>-</v>
      </c>
      <c r="Z15" s="114" t="str">
        <f>IF(ISBLANK(statadata3!Z15), "-",statadata3!Z15)</f>
        <v>-</v>
      </c>
    </row>
    <row r="16" ht="15.75" thickBot="true" x14ac:dyDescent="0.3">
      <c r="B16" s="48" t="s">
        <v>0</v>
      </c>
      <c r="C16" s="111">
        <f>IF(ISBLANK(statadata3!C16), "-",statadata3!C16)</f>
        <v>103405</v>
      </c>
      <c r="D16" s="199">
        <f>IF(ISBLANK(statadata3!D16), "-",statadata3!D16)</f>
        <v>3.0984962359070778E-2</v>
      </c>
      <c r="E16" s="117">
        <f>IF(ISBLANK(statadata3!E16), "-",statadata3!E16)</f>
        <v>0.24464967846870422</v>
      </c>
      <c r="F16" s="117">
        <f>IF(ISBLANK(statadata3!F16), "-",statadata3!F16)</f>
        <v>0.72436535358428955</v>
      </c>
      <c r="G16" s="111">
        <f>IF(ISBLANK(statadata3!G16), "-",statadata3!G16)</f>
        <v>6919</v>
      </c>
      <c r="H16" s="199">
        <f>IF(ISBLANK(statadata3!H16), "-",statadata3!H16)</f>
        <v>2.1823963150382042E-2</v>
      </c>
      <c r="I16" s="117">
        <f>IF(ISBLANK(statadata3!I16), "-",statadata3!I16)</f>
        <v>0.15927156805992126</v>
      </c>
      <c r="J16" s="117">
        <f>IF(ISBLANK(statadata3!J16), "-",statadata3!J16)</f>
        <v>0.81890445947647095</v>
      </c>
      <c r="K16" s="111">
        <f>IF(ISBLANK(statadata3!K16), "-",statadata3!K16)</f>
        <v>3644</v>
      </c>
      <c r="L16" s="199">
        <f>IF(ISBLANK(statadata3!L16), "-",statadata3!L16)</f>
        <v>1.7014270648360252E-2</v>
      </c>
      <c r="M16" s="117">
        <f>IF(ISBLANK(statadata3!M16), "-",statadata3!M16)</f>
        <v>0.14160263538360596</v>
      </c>
      <c r="N16" s="117">
        <f>IF(ISBLANK(statadata3!N16), "-",statadata3!N16)</f>
        <v>0.84138309955596924</v>
      </c>
      <c r="O16" s="111">
        <f>IF(ISBLANK(statadata3!O16), "-",statadata3!O16)</f>
        <v>695</v>
      </c>
      <c r="P16" s="199">
        <f>IF(ISBLANK(statadata3!P16), "-",statadata3!P16)</f>
        <v>1.4388489536941051E-2</v>
      </c>
      <c r="Q16" s="117">
        <f>IF(ISBLANK(statadata3!Q16), "-",statadata3!Q16)</f>
        <v>0.10791366547346115</v>
      </c>
      <c r="R16" s="117">
        <f>IF(ISBLANK(statadata3!R16), "-",statadata3!R16)</f>
        <v>0.87769782543182373</v>
      </c>
      <c r="S16" s="111">
        <f>IF(ISBLANK(statadata3!S16), "-",statadata3!S16)</f>
        <v>1370</v>
      </c>
      <c r="T16" s="199">
        <f>IF(ISBLANK(statadata3!T16), "-",statadata3!T16)</f>
        <v>2.3357663303613663E-2</v>
      </c>
      <c r="U16" s="117">
        <f>IF(ISBLANK(statadata3!U16), "-",statadata3!U16)</f>
        <v>0.13795620203018188</v>
      </c>
      <c r="V16" s="117">
        <f>IF(ISBLANK(statadata3!V16), "-",statadata3!V16)</f>
        <v>0.83868610858917236</v>
      </c>
      <c r="W16" s="111">
        <f>IF(ISBLANK(statadata3!W16), "-",statadata3!W16)</f>
        <v>1045</v>
      </c>
      <c r="X16" s="199">
        <f>IF(ISBLANK(statadata3!X16), "-",statadata3!X16)</f>
        <v>2.583732083439827E-2</v>
      </c>
      <c r="Y16" s="117">
        <f>IF(ISBLANK(statadata3!Y16), "-",statadata3!Y16)</f>
        <v>0.13875597715377808</v>
      </c>
      <c r="Z16" s="118">
        <f>IF(ISBLANK(statadata3!Z16), "-",statadata3!Z16)</f>
        <v>0.83540672063827515</v>
      </c>
    </row>
    <row r="17" ht="12" customHeight="true" x14ac:dyDescent="0.25">
      <c r="B17" s="195" t="str">
        <f>"Quellen: Daten " &amp; "aus der Surveillance gem. Infektionsschutzgesetz seit 2021 und des RKI-Impfquotenmonitorings (Stand: " &amp; statadata1!AC4&amp;")"</f>
        <v>Quellen: Daten aus der Surveillance gem. Infektionsschutzgesetz seit 2021 und des RKI-Impfquotenmonitorings (Stand: 19.01.2022)</v>
      </c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</row>
    <row r="18" ht="12" customHeight="true" x14ac:dyDescent="0.25">
      <c r="B18" s="193" t="s">
        <v>116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</row>
    <row r="19" ht="12" customHeight="true" x14ac:dyDescent="0.25">
      <c r="B19" s="193" t="s">
        <v>119</v>
      </c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</row>
    <row r="20" ht="12" customHeight="true" x14ac:dyDescent="0.25">
      <c r="B20" s="177" t="s">
        <v>117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ht="12" customHeight="true" x14ac:dyDescent="0.25">
      <c r="B21" s="193" t="s">
        <v>118</v>
      </c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</sheetData>
  <mergeCells count="20">
    <mergeCell ref="X5:Z5"/>
    <mergeCell ref="L5:N5"/>
    <mergeCell ref="O5:O6"/>
    <mergeCell ref="B5:B6"/>
    <mergeCell ref="C5:C6"/>
    <mergeCell ref="D5:F5"/>
    <mergeCell ref="G5:G6"/>
    <mergeCell ref="H5:J5"/>
    <mergeCell ref="P5:R5"/>
    <mergeCell ref="S5:S6"/>
    <mergeCell ref="T5:V5"/>
    <mergeCell ref="W5:W6"/>
    <mergeCell ref="K5:K6"/>
    <mergeCell ref="B3:Z3"/>
    <mergeCell ref="C4:F4"/>
    <mergeCell ref="G4:J4"/>
    <mergeCell ref="K4:N4"/>
    <mergeCell ref="O4:R4"/>
    <mergeCell ref="S4:V4"/>
    <mergeCell ref="W4:Z4"/>
  </mergeCells>
  <pageMargins left="0.7" right="0.7" top="0.787401575" bottom="0.7874015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1"/>
  <sheetViews>
    <sheetView tabSelected="true" workbookViewId="0">
      <selection activeCell="B3" sqref="B3:Z17"/>
    </sheetView>
  </sheetViews>
  <sheetFormatPr baseColWidth="10" defaultRowHeight="15" x14ac:dyDescent="0.25"/>
  <cols>
    <col min="1" max="1" width="8.28515625" customWidth="true"/>
    <col min="2" max="2" width="17.140625" customWidth="true"/>
    <col min="3" max="26" width="7.7109375" customWidth="true"/>
  </cols>
  <sheetData>
    <row r="2" ht="15.75" thickBot="true" x14ac:dyDescent="0.3"/>
    <row r="3" s="45" customFormat="true" ht="28.5" customHeight="true" thickBot="true" x14ac:dyDescent="0.3">
      <c r="B3" s="300" t="str">
        <f>"Gem. Infektionsschutzgesetz übermittelte SARS-CoV-2 Infektionen und COVID-19-Erkrankungen, nach Schwere der Erkrankung und Impfstatus, letzte 8 Kalenderwochen, Stand " &amp; statadata1!AC4</f>
        <v>Gem. Infektionsschutzgesetz übermittelte SARS-CoV-2 Infektionen und COVID-19-Erkrankungen, nach Schwere der Erkrankung und Impfstatus, letzte 8 Kalenderwochen, Stand 19.01.2022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2"/>
    </row>
    <row r="4" ht="41.25" customHeight="true" x14ac:dyDescent="0.25">
      <c r="B4" s="46" t="str">
        <f>"Kalenderwochen
 "&amp; statadata4!AC4 &amp; " bis " &amp; statadata4!AD4</f>
        <v>Kalenderwochen
 48 bis 3</v>
      </c>
      <c r="C4" s="303" t="s">
        <v>60</v>
      </c>
      <c r="D4" s="304"/>
      <c r="E4" s="304"/>
      <c r="F4" s="305"/>
      <c r="G4" s="306" t="s">
        <v>61</v>
      </c>
      <c r="H4" s="307"/>
      <c r="I4" s="308"/>
      <c r="J4" s="308"/>
      <c r="K4" s="309" t="s">
        <v>99</v>
      </c>
      <c r="L4" s="310"/>
      <c r="M4" s="311"/>
      <c r="N4" s="311"/>
      <c r="O4" s="312" t="s">
        <v>98</v>
      </c>
      <c r="P4" s="313"/>
      <c r="Q4" s="314"/>
      <c r="R4" s="315"/>
      <c r="S4" s="316" t="s">
        <v>62</v>
      </c>
      <c r="T4" s="316"/>
      <c r="U4" s="317"/>
      <c r="V4" s="317"/>
      <c r="W4" s="318" t="s">
        <v>63</v>
      </c>
      <c r="X4" s="319"/>
      <c r="Y4" s="320"/>
      <c r="Z4" s="321"/>
    </row>
    <row r="5" ht="20.1" customHeight="true" x14ac:dyDescent="0.25">
      <c r="B5" s="327" t="s">
        <v>57</v>
      </c>
      <c r="C5" s="329" t="s">
        <v>112</v>
      </c>
      <c r="D5" s="322" t="s">
        <v>111</v>
      </c>
      <c r="E5" s="323"/>
      <c r="F5" s="324"/>
      <c r="G5" s="329" t="s">
        <v>112</v>
      </c>
      <c r="H5" s="322" t="s">
        <v>111</v>
      </c>
      <c r="I5" s="323"/>
      <c r="J5" s="323"/>
      <c r="K5" s="325" t="s">
        <v>112</v>
      </c>
      <c r="L5" s="322" t="s">
        <v>111</v>
      </c>
      <c r="M5" s="323"/>
      <c r="N5" s="323"/>
      <c r="O5" s="325" t="s">
        <v>112</v>
      </c>
      <c r="P5" s="322" t="s">
        <v>111</v>
      </c>
      <c r="Q5" s="323"/>
      <c r="R5" s="324"/>
      <c r="S5" s="329" t="s">
        <v>112</v>
      </c>
      <c r="T5" s="322" t="s">
        <v>111</v>
      </c>
      <c r="U5" s="323"/>
      <c r="V5" s="323"/>
      <c r="W5" s="325" t="s">
        <v>112</v>
      </c>
      <c r="X5" s="322" t="s">
        <v>111</v>
      </c>
      <c r="Y5" s="323"/>
      <c r="Z5" s="324"/>
    </row>
    <row r="6" ht="30" customHeight="true" x14ac:dyDescent="0.25">
      <c r="B6" s="328"/>
      <c r="C6" s="330"/>
      <c r="D6" s="158" t="s">
        <v>120</v>
      </c>
      <c r="E6" s="196" t="s">
        <v>113</v>
      </c>
      <c r="F6" s="156" t="s">
        <v>114</v>
      </c>
      <c r="G6" s="330"/>
      <c r="H6" s="158" t="s">
        <v>120</v>
      </c>
      <c r="I6" s="196" t="s">
        <v>113</v>
      </c>
      <c r="J6" s="203" t="s">
        <v>114</v>
      </c>
      <c r="K6" s="326"/>
      <c r="L6" s="158" t="s">
        <v>120</v>
      </c>
      <c r="M6" s="196" t="s">
        <v>113</v>
      </c>
      <c r="N6" s="203" t="s">
        <v>114</v>
      </c>
      <c r="O6" s="326"/>
      <c r="P6" s="158" t="s">
        <v>120</v>
      </c>
      <c r="Q6" s="196" t="s">
        <v>113</v>
      </c>
      <c r="R6" s="156" t="s">
        <v>114</v>
      </c>
      <c r="S6" s="330"/>
      <c r="T6" s="158" t="s">
        <v>120</v>
      </c>
      <c r="U6" s="196" t="s">
        <v>113</v>
      </c>
      <c r="V6" s="203" t="s">
        <v>114</v>
      </c>
      <c r="W6" s="326"/>
      <c r="X6" s="158" t="s">
        <v>120</v>
      </c>
      <c r="Y6" s="196" t="s">
        <v>113</v>
      </c>
      <c r="Z6" s="156" t="s">
        <v>114</v>
      </c>
    </row>
    <row r="7" x14ac:dyDescent="0.25">
      <c r="B7" s="47" t="s">
        <v>58</v>
      </c>
      <c r="C7" s="105">
        <f>IF(ISBLANK(statadata4!C7), "-",statadata4!C7)</f>
        <v>4315</v>
      </c>
      <c r="D7" s="200">
        <f>IF(ISBLANK(statadata4!D7), "-",statadata4!D7)</f>
        <v>0</v>
      </c>
      <c r="E7" s="113">
        <f>IF(ISBLANK(statadata4!E7), "-",statadata4!E7)</f>
        <v>1.3904982479289174E-3</v>
      </c>
      <c r="F7" s="113">
        <f>IF(ISBLANK(statadata4!F7), "-",statadata4!F7)</f>
        <v>0.99860948324203491</v>
      </c>
      <c r="G7" s="107">
        <f>IF(ISBLANK(statadata4!G7), "-",statadata4!G7)</f>
        <v>63</v>
      </c>
      <c r="H7" s="200">
        <f>IF(ISBLANK(statadata4!H7), "-",statadata4!H7)</f>
        <v>0</v>
      </c>
      <c r="I7" s="113">
        <f>IF(ISBLANK(statadata4!I7), "-",statadata4!I7)</f>
        <v>1.587301678955555E-2</v>
      </c>
      <c r="J7" s="113">
        <f>IF(ISBLANK(statadata4!J7), "-",statadata4!J7)</f>
        <v>0.9841269850730896</v>
      </c>
      <c r="K7" s="108">
        <f>IF(ISBLANK(statadata4!K7), "-",statadata4!K7)</f>
        <v>26</v>
      </c>
      <c r="L7" s="119">
        <f>IF(ISBLANK(statadata4!L7), "-",statadata4!L7)</f>
        <v>0</v>
      </c>
      <c r="M7" s="119">
        <f>IF(ISBLANK(statadata4!M7), "-",statadata4!M7)</f>
        <v>0</v>
      </c>
      <c r="N7" s="119">
        <f>IF(ISBLANK(statadata4!N7), "-",statadata4!N7)</f>
        <v>1</v>
      </c>
      <c r="O7" s="106">
        <f>IF(ISBLANK(statadata4!O7), "-",statadata4!O7)</f>
        <v>1</v>
      </c>
      <c r="P7" s="113">
        <f>IF(ISBLANK(statadata4!P7), "-",statadata4!P7)</f>
        <v>0</v>
      </c>
      <c r="Q7" s="113">
        <f>IF(ISBLANK(statadata4!Q7), "-",statadata4!Q7)</f>
        <v>0</v>
      </c>
      <c r="R7" s="114">
        <f>IF(ISBLANK(statadata4!R7), "-",statadata4!R7)</f>
        <v>1</v>
      </c>
      <c r="S7" s="107">
        <f>IF(ISBLANK(statadata4!S7), "-",statadata4!S7)</f>
        <v>0</v>
      </c>
      <c r="T7" s="200" t="str">
        <f>IF(ISBLANK(statadata4!T7), "-",statadata4!T7)</f>
        <v>-</v>
      </c>
      <c r="U7" s="113" t="str">
        <f>IF(ISBLANK(statadata4!U7), "-",statadata4!U7)</f>
        <v>-</v>
      </c>
      <c r="V7" s="113" t="str">
        <f>IF(ISBLANK(statadata4!V7), "-",statadata4!V7)</f>
        <v>-</v>
      </c>
      <c r="W7" s="106">
        <f>IF(ISBLANK(statadata4!W7), "-",statadata4!W7)</f>
        <v>0</v>
      </c>
      <c r="X7" s="113" t="str">
        <f>IF(ISBLANK(statadata4!X7), "-",statadata4!X7)</f>
        <v>-</v>
      </c>
      <c r="Y7" s="113" t="str">
        <f>IF(ISBLANK(statadata4!Y7), "-",statadata4!Y7)</f>
        <v>-</v>
      </c>
      <c r="Z7" s="114" t="str">
        <f>IF(ISBLANK(statadata4!Z7), "-",statadata4!Z7)</f>
        <v>-</v>
      </c>
    </row>
    <row r="8" x14ac:dyDescent="0.25">
      <c r="B8" s="49" t="s">
        <v>59</v>
      </c>
      <c r="C8" s="109">
        <f>IF(ISBLANK(statadata4!C8), "-",statadata4!C8)</f>
        <v>3140</v>
      </c>
      <c r="D8" s="201">
        <f>IF(ISBLANK(statadata4!D8), "-",statadata4!D8)</f>
        <v>3.0254777520895004E-2</v>
      </c>
      <c r="E8" s="115">
        <f>IF(ISBLANK(statadata4!E8), "-",statadata4!E8)</f>
        <v>0.26847133040428162</v>
      </c>
      <c r="F8" s="115">
        <f>IF(ISBLANK(statadata4!F8), "-",statadata4!F8)</f>
        <v>0.70127385854721069</v>
      </c>
      <c r="G8" s="109">
        <f>IF(ISBLANK(statadata4!G8), "-",statadata4!G8)</f>
        <v>44</v>
      </c>
      <c r="H8" s="201">
        <f>IF(ISBLANK(statadata4!H8), "-",statadata4!H8)</f>
        <v>0</v>
      </c>
      <c r="I8" s="115">
        <f>IF(ISBLANK(statadata4!I8), "-",statadata4!I8)</f>
        <v>0.29545453190803528</v>
      </c>
      <c r="J8" s="115">
        <f>IF(ISBLANK(statadata4!J8), "-",statadata4!J8)</f>
        <v>0.70454543828964233</v>
      </c>
      <c r="K8" s="110">
        <f>IF(ISBLANK(statadata4!K8), "-",statadata4!K8)</f>
        <v>12</v>
      </c>
      <c r="L8" s="115">
        <f>IF(ISBLANK(statadata4!L8), "-",statadata4!L8)</f>
        <v>0</v>
      </c>
      <c r="M8" s="115">
        <f>IF(ISBLANK(statadata4!M8), "-",statadata4!M8)</f>
        <v>0.25</v>
      </c>
      <c r="N8" s="115">
        <f>IF(ISBLANK(statadata4!N8), "-",statadata4!N8)</f>
        <v>0.75</v>
      </c>
      <c r="O8" s="110">
        <f>IF(ISBLANK(statadata4!O8), "-",statadata4!O8)</f>
        <v>0</v>
      </c>
      <c r="P8" s="115" t="str">
        <f>IF(ISBLANK(statadata4!P8), "-",statadata4!P8)</f>
        <v>-</v>
      </c>
      <c r="Q8" s="115" t="str">
        <f>IF(ISBLANK(statadata4!Q8), "-",statadata4!Q8)</f>
        <v>-</v>
      </c>
      <c r="R8" s="116" t="str">
        <f>IF(ISBLANK(statadata4!R8), "-",statadata4!R8)</f>
        <v>-</v>
      </c>
      <c r="S8" s="109">
        <f>IF(ISBLANK(statadata4!S8), "-",statadata4!S8)</f>
        <v>0</v>
      </c>
      <c r="T8" s="201" t="str">
        <f>IF(ISBLANK(statadata4!T8), "-",statadata4!T8)</f>
        <v>-</v>
      </c>
      <c r="U8" s="115" t="str">
        <f>IF(ISBLANK(statadata4!U8), "-",statadata4!U8)</f>
        <v>-</v>
      </c>
      <c r="V8" s="115" t="str">
        <f>IF(ISBLANK(statadata4!V8), "-",statadata4!V8)</f>
        <v>-</v>
      </c>
      <c r="W8" s="110">
        <f>IF(ISBLANK(statadata4!W8), "-",statadata4!W8)</f>
        <v>0</v>
      </c>
      <c r="X8" s="115" t="str">
        <f>IF(ISBLANK(statadata4!X8), "-",statadata4!X8)</f>
        <v>-</v>
      </c>
      <c r="Y8" s="115" t="str">
        <f>IF(ISBLANK(statadata4!Y8), "-",statadata4!Y8)</f>
        <v>-</v>
      </c>
      <c r="Z8" s="116" t="str">
        <f>IF(ISBLANK(statadata4!Z8), "-",statadata4!Z8)</f>
        <v>-</v>
      </c>
    </row>
    <row r="9" x14ac:dyDescent="0.25">
      <c r="B9" s="47" t="s">
        <v>64</v>
      </c>
      <c r="C9" s="107">
        <f>IF(ISBLANK(statadata4!C9), "-",statadata4!C9)</f>
        <v>4283</v>
      </c>
      <c r="D9" s="200">
        <f>IF(ISBLANK(statadata4!D9), "-",statadata4!D9)</f>
        <v>0.13378472626209259</v>
      </c>
      <c r="E9" s="113">
        <f>IF(ISBLANK(statadata4!E9), "-",statadata4!E9)</f>
        <v>0.42680364847183228</v>
      </c>
      <c r="F9" s="113">
        <f>IF(ISBLANK(statadata4!F9), "-",statadata4!F9)</f>
        <v>0.43941164016723633</v>
      </c>
      <c r="G9" s="107">
        <f>IF(ISBLANK(statadata4!G9), "-",statadata4!G9)</f>
        <v>71</v>
      </c>
      <c r="H9" s="200">
        <f>IF(ISBLANK(statadata4!H9), "-",statadata4!H9)</f>
        <v>0</v>
      </c>
      <c r="I9" s="113">
        <f>IF(ISBLANK(statadata4!I9), "-",statadata4!I9)</f>
        <v>0.28169015049934387</v>
      </c>
      <c r="J9" s="113">
        <f>IF(ISBLANK(statadata4!J9), "-",statadata4!J9)</f>
        <v>0.71830987930297852</v>
      </c>
      <c r="K9" s="106">
        <f>IF(ISBLANK(statadata4!K9), "-",statadata4!K9)</f>
        <v>23</v>
      </c>
      <c r="L9" s="113">
        <f>IF(ISBLANK(statadata4!L9), "-",statadata4!L9)</f>
        <v>0</v>
      </c>
      <c r="M9" s="113">
        <f>IF(ISBLANK(statadata4!M9), "-",statadata4!M9)</f>
        <v>0.39130434393882751</v>
      </c>
      <c r="N9" s="113">
        <f>IF(ISBLANK(statadata4!N9), "-",statadata4!N9)</f>
        <v>0.6086956262588501</v>
      </c>
      <c r="O9" s="106">
        <f>IF(ISBLANK(statadata4!O9), "-",statadata4!O9)</f>
        <v>3</v>
      </c>
      <c r="P9" s="113">
        <f>IF(ISBLANK(statadata4!P9), "-",statadata4!P9)</f>
        <v>0</v>
      </c>
      <c r="Q9" s="113">
        <f>IF(ISBLANK(statadata4!Q9), "-",statadata4!Q9)</f>
        <v>0.3333333432674408</v>
      </c>
      <c r="R9" s="114">
        <f>IF(ISBLANK(statadata4!R9), "-",statadata4!R9)</f>
        <v>0.66666668653488159</v>
      </c>
      <c r="S9" s="107">
        <f>IF(ISBLANK(statadata4!S9), "-",statadata4!S9)</f>
        <v>1</v>
      </c>
      <c r="T9" s="200">
        <f>IF(ISBLANK(statadata4!T9), "-",statadata4!T9)</f>
        <v>0</v>
      </c>
      <c r="U9" s="113">
        <f>IF(ISBLANK(statadata4!U9), "-",statadata4!U9)</f>
        <v>0</v>
      </c>
      <c r="V9" s="113">
        <f>IF(ISBLANK(statadata4!V9), "-",statadata4!V9)</f>
        <v>1</v>
      </c>
      <c r="W9" s="106">
        <f>IF(ISBLANK(statadata4!W9), "-",statadata4!W9)</f>
        <v>1</v>
      </c>
      <c r="X9" s="113">
        <f>IF(ISBLANK(statadata4!X9), "-",statadata4!X9)</f>
        <v>0</v>
      </c>
      <c r="Y9" s="113">
        <f>IF(ISBLANK(statadata4!Y9), "-",statadata4!Y9)</f>
        <v>0</v>
      </c>
      <c r="Z9" s="114">
        <f>IF(ISBLANK(statadata4!Z9), "-",statadata4!Z9)</f>
        <v>1</v>
      </c>
    </row>
    <row r="10" x14ac:dyDescent="0.25">
      <c r="B10" s="49" t="s">
        <v>65</v>
      </c>
      <c r="C10" s="109">
        <f>IF(ISBLANK(statadata4!C10), "-",statadata4!C10)</f>
        <v>4982</v>
      </c>
      <c r="D10" s="201">
        <f>IF(ISBLANK(statadata4!D10), "-",statadata4!D10)</f>
        <v>0.10096346586942673</v>
      </c>
      <c r="E10" s="115">
        <f>IF(ISBLANK(statadata4!E10), "-",statadata4!E10)</f>
        <v>0.42633479833602905</v>
      </c>
      <c r="F10" s="115">
        <f>IF(ISBLANK(statadata4!F10), "-",statadata4!F10)</f>
        <v>0.47270172834396362</v>
      </c>
      <c r="G10" s="109">
        <f>IF(ISBLANK(statadata4!G10), "-",statadata4!G10)</f>
        <v>112</v>
      </c>
      <c r="H10" s="201">
        <f>IF(ISBLANK(statadata4!H10), "-",statadata4!H10)</f>
        <v>4.46428582072258E-2</v>
      </c>
      <c r="I10" s="115">
        <f>IF(ISBLANK(statadata4!I10), "-",statadata4!I10)</f>
        <v>0.27678570151329041</v>
      </c>
      <c r="J10" s="115">
        <f>IF(ISBLANK(statadata4!J10), "-",statadata4!J10)</f>
        <v>0.67857140302658081</v>
      </c>
      <c r="K10" s="110">
        <f>IF(ISBLANK(statadata4!K10), "-",statadata4!K10)</f>
        <v>60</v>
      </c>
      <c r="L10" s="115">
        <f>IF(ISBLANK(statadata4!L10), "-",statadata4!L10)</f>
        <v>0</v>
      </c>
      <c r="M10" s="115">
        <f>IF(ISBLANK(statadata4!M10), "-",statadata4!M10)</f>
        <v>0.23333333432674408</v>
      </c>
      <c r="N10" s="115">
        <f>IF(ISBLANK(statadata4!N10), "-",statadata4!N10)</f>
        <v>0.76666665077209473</v>
      </c>
      <c r="O10" s="110">
        <f>IF(ISBLANK(statadata4!O10), "-",statadata4!O10)</f>
        <v>9</v>
      </c>
      <c r="P10" s="115">
        <f>IF(ISBLANK(statadata4!P10), "-",statadata4!P10)</f>
        <v>0</v>
      </c>
      <c r="Q10" s="115">
        <f>IF(ISBLANK(statadata4!Q10), "-",statadata4!Q10)</f>
        <v>0.2222222238779068</v>
      </c>
      <c r="R10" s="116">
        <f>IF(ISBLANK(statadata4!R10), "-",statadata4!R10)</f>
        <v>0.77777779102325439</v>
      </c>
      <c r="S10" s="109">
        <f>IF(ISBLANK(statadata4!S10), "-",statadata4!S10)</f>
        <v>2</v>
      </c>
      <c r="T10" s="201">
        <f>IF(ISBLANK(statadata4!T10), "-",statadata4!T10)</f>
        <v>0</v>
      </c>
      <c r="U10" s="115">
        <f>IF(ISBLANK(statadata4!U10), "-",statadata4!U10)</f>
        <v>0.5</v>
      </c>
      <c r="V10" s="115">
        <f>IF(ISBLANK(statadata4!V10), "-",statadata4!V10)</f>
        <v>0.5</v>
      </c>
      <c r="W10" s="110">
        <f>IF(ISBLANK(statadata4!W10), "-",statadata4!W10)</f>
        <v>2</v>
      </c>
      <c r="X10" s="115">
        <f>IF(ISBLANK(statadata4!X10), "-",statadata4!X10)</f>
        <v>0</v>
      </c>
      <c r="Y10" s="115">
        <f>IF(ISBLANK(statadata4!Y10), "-",statadata4!Y10)</f>
        <v>0.5</v>
      </c>
      <c r="Z10" s="116">
        <f>IF(ISBLANK(statadata4!Z10), "-",statadata4!Z10)</f>
        <v>0.5</v>
      </c>
    </row>
    <row r="11" x14ac:dyDescent="0.25">
      <c r="B11" s="47" t="s">
        <v>66</v>
      </c>
      <c r="C11" s="107">
        <f>IF(ISBLANK(statadata4!C11), "-",statadata4!C11)</f>
        <v>4094</v>
      </c>
      <c r="D11" s="200">
        <f>IF(ISBLANK(statadata4!D11), "-",statadata4!D11)</f>
        <v>0.12579384446144104</v>
      </c>
      <c r="E11" s="113">
        <f>IF(ISBLANK(statadata4!E11), "-",statadata4!E11)</f>
        <v>0.43429407477378845</v>
      </c>
      <c r="F11" s="113">
        <f>IF(ISBLANK(statadata4!F11), "-",statadata4!F11)</f>
        <v>0.43991208076477051</v>
      </c>
      <c r="G11" s="107">
        <f>IF(ISBLANK(statadata4!G11), "-",statadata4!G11)</f>
        <v>111</v>
      </c>
      <c r="H11" s="200">
        <f>IF(ISBLANK(statadata4!H11), "-",statadata4!H11)</f>
        <v>2.7027027681469917E-2</v>
      </c>
      <c r="I11" s="113">
        <f>IF(ISBLANK(statadata4!I11), "-",statadata4!I11)</f>
        <v>0.24324324727058411</v>
      </c>
      <c r="J11" s="113">
        <f>IF(ISBLANK(statadata4!J11), "-",statadata4!J11)</f>
        <v>0.72972971200942993</v>
      </c>
      <c r="K11" s="106">
        <f>IF(ISBLANK(statadata4!K11), "-",statadata4!K11)</f>
        <v>58</v>
      </c>
      <c r="L11" s="113">
        <f>IF(ISBLANK(statadata4!L11), "-",statadata4!L11)</f>
        <v>0</v>
      </c>
      <c r="M11" s="113">
        <f>IF(ISBLANK(statadata4!M11), "-",statadata4!M11)</f>
        <v>0.17241379618644714</v>
      </c>
      <c r="N11" s="113">
        <f>IF(ISBLANK(statadata4!N11), "-",statadata4!N11)</f>
        <v>0.82758623361587524</v>
      </c>
      <c r="O11" s="106">
        <f>IF(ISBLANK(statadata4!O11), "-",statadata4!O11)</f>
        <v>8</v>
      </c>
      <c r="P11" s="113">
        <f>IF(ISBLANK(statadata4!P11), "-",statadata4!P11)</f>
        <v>0</v>
      </c>
      <c r="Q11" s="113">
        <f>IF(ISBLANK(statadata4!Q11), "-",statadata4!Q11)</f>
        <v>0.375</v>
      </c>
      <c r="R11" s="114">
        <f>IF(ISBLANK(statadata4!R11), "-",statadata4!R11)</f>
        <v>0.625</v>
      </c>
      <c r="S11" s="107">
        <f>IF(ISBLANK(statadata4!S11), "-",statadata4!S11)</f>
        <v>5</v>
      </c>
      <c r="T11" s="200">
        <f>IF(ISBLANK(statadata4!T11), "-",statadata4!T11)</f>
        <v>0</v>
      </c>
      <c r="U11" s="113">
        <f>IF(ISBLANK(statadata4!U11), "-",statadata4!U11)</f>
        <v>0</v>
      </c>
      <c r="V11" s="113">
        <f>IF(ISBLANK(statadata4!V11), "-",statadata4!V11)</f>
        <v>1</v>
      </c>
      <c r="W11" s="106">
        <f>IF(ISBLANK(statadata4!W11), "-",statadata4!W11)</f>
        <v>4</v>
      </c>
      <c r="X11" s="113">
        <f>IF(ISBLANK(statadata4!X11), "-",statadata4!X11)</f>
        <v>0</v>
      </c>
      <c r="Y11" s="113">
        <f>IF(ISBLANK(statadata4!Y11), "-",statadata4!Y11)</f>
        <v>0</v>
      </c>
      <c r="Z11" s="114">
        <f>IF(ISBLANK(statadata4!Z11), "-",statadata4!Z11)</f>
        <v>1</v>
      </c>
    </row>
    <row r="12" x14ac:dyDescent="0.25">
      <c r="B12" s="49" t="s">
        <v>67</v>
      </c>
      <c r="C12" s="109">
        <f>IF(ISBLANK(statadata4!C12), "-",statadata4!C12)</f>
        <v>3699</v>
      </c>
      <c r="D12" s="201">
        <f>IF(ISBLANK(statadata4!D12), "-",statadata4!D12)</f>
        <v>0.15463638305664063</v>
      </c>
      <c r="E12" s="115">
        <f>IF(ISBLANK(statadata4!E12), "-",statadata4!E12)</f>
        <v>0.43227899074554443</v>
      </c>
      <c r="F12" s="115">
        <f>IF(ISBLANK(statadata4!F12), "-",statadata4!F12)</f>
        <v>0.41308462619781494</v>
      </c>
      <c r="G12" s="109">
        <f>IF(ISBLANK(statadata4!G12), "-",statadata4!G12)</f>
        <v>197</v>
      </c>
      <c r="H12" s="201">
        <f>IF(ISBLANK(statadata4!H12), "-",statadata4!H12)</f>
        <v>6.0913704335689545E-2</v>
      </c>
      <c r="I12" s="115">
        <f>IF(ISBLANK(statadata4!I12), "-",statadata4!I12)</f>
        <v>0.24365481734275818</v>
      </c>
      <c r="J12" s="115">
        <f>IF(ISBLANK(statadata4!J12), "-",statadata4!J12)</f>
        <v>0.69543147087097168</v>
      </c>
      <c r="K12" s="110">
        <f>IF(ISBLANK(statadata4!K12), "-",statadata4!K12)</f>
        <v>110</v>
      </c>
      <c r="L12" s="115">
        <f>IF(ISBLANK(statadata4!L12), "-",statadata4!L12)</f>
        <v>6.3636362552642822E-2</v>
      </c>
      <c r="M12" s="115">
        <f>IF(ISBLANK(statadata4!M12), "-",statadata4!M12)</f>
        <v>0.21818181872367859</v>
      </c>
      <c r="N12" s="115">
        <f>IF(ISBLANK(statadata4!N12), "-",statadata4!N12)</f>
        <v>0.7181817889213562</v>
      </c>
      <c r="O12" s="110">
        <f>IF(ISBLANK(statadata4!O12), "-",statadata4!O12)</f>
        <v>23</v>
      </c>
      <c r="P12" s="115">
        <f>IF(ISBLANK(statadata4!P12), "-",statadata4!P12)</f>
        <v>0.1304347813129425</v>
      </c>
      <c r="Q12" s="115">
        <f>IF(ISBLANK(statadata4!Q12), "-",statadata4!Q12)</f>
        <v>0.17391304671764374</v>
      </c>
      <c r="R12" s="116">
        <f>IF(ISBLANK(statadata4!R12), "-",statadata4!R12)</f>
        <v>0.69565218687057495</v>
      </c>
      <c r="S12" s="109">
        <f>IF(ISBLANK(statadata4!S12), "-",statadata4!S12)</f>
        <v>8</v>
      </c>
      <c r="T12" s="201">
        <f>IF(ISBLANK(statadata4!T12), "-",statadata4!T12)</f>
        <v>0.125</v>
      </c>
      <c r="U12" s="115">
        <f>IF(ISBLANK(statadata4!U12), "-",statadata4!U12)</f>
        <v>0.125</v>
      </c>
      <c r="V12" s="115">
        <f>IF(ISBLANK(statadata4!V12), "-",statadata4!V12)</f>
        <v>0.75</v>
      </c>
      <c r="W12" s="110">
        <f>IF(ISBLANK(statadata4!W12), "-",statadata4!W12)</f>
        <v>8</v>
      </c>
      <c r="X12" s="115">
        <f>IF(ISBLANK(statadata4!X12), "-",statadata4!X12)</f>
        <v>0.125</v>
      </c>
      <c r="Y12" s="115">
        <f>IF(ISBLANK(statadata4!Y12), "-",statadata4!Y12)</f>
        <v>0.125</v>
      </c>
      <c r="Z12" s="116">
        <f>IF(ISBLANK(statadata4!Z12), "-",statadata4!Z12)</f>
        <v>0.75</v>
      </c>
    </row>
    <row r="13" x14ac:dyDescent="0.25">
      <c r="B13" s="47" t="s">
        <v>68</v>
      </c>
      <c r="C13" s="107">
        <f>IF(ISBLANK(statadata4!C13), "-",statadata4!C13)</f>
        <v>2024</v>
      </c>
      <c r="D13" s="200">
        <f>IF(ISBLANK(statadata4!D13), "-",statadata4!D13)</f>
        <v>0.15859684348106384</v>
      </c>
      <c r="E13" s="113">
        <f>IF(ISBLANK(statadata4!E13), "-",statadata4!E13)</f>
        <v>0.44664031267166138</v>
      </c>
      <c r="F13" s="113">
        <f>IF(ISBLANK(statadata4!F13), "-",statadata4!F13)</f>
        <v>0.39476284384727478</v>
      </c>
      <c r="G13" s="107">
        <f>IF(ISBLANK(statadata4!G13), "-",statadata4!G13)</f>
        <v>240</v>
      </c>
      <c r="H13" s="200">
        <f>IF(ISBLANK(statadata4!H13), "-",statadata4!H13)</f>
        <v>6.6666670143604279E-2</v>
      </c>
      <c r="I13" s="113">
        <f>IF(ISBLANK(statadata4!I13), "-",statadata4!I13)</f>
        <v>0.2083333283662796</v>
      </c>
      <c r="J13" s="113">
        <f>IF(ISBLANK(statadata4!J13), "-",statadata4!J13)</f>
        <v>0.72500002384185791</v>
      </c>
      <c r="K13" s="106">
        <f>IF(ISBLANK(statadata4!K13), "-",statadata4!K13)</f>
        <v>151</v>
      </c>
      <c r="L13" s="113">
        <f>IF(ISBLANK(statadata4!L13), "-",statadata4!L13)</f>
        <v>3.9735101163387299E-2</v>
      </c>
      <c r="M13" s="113">
        <f>IF(ISBLANK(statadata4!M13), "-",statadata4!M13)</f>
        <v>0.18543046712875366</v>
      </c>
      <c r="N13" s="113">
        <f>IF(ISBLANK(statadata4!N13), "-",statadata4!N13)</f>
        <v>0.77483445405960083</v>
      </c>
      <c r="O13" s="106">
        <f>IF(ISBLANK(statadata4!O13), "-",statadata4!O13)</f>
        <v>43</v>
      </c>
      <c r="P13" s="113">
        <f>IF(ISBLANK(statadata4!P13), "-",statadata4!P13)</f>
        <v>4.6511627733707428E-2</v>
      </c>
      <c r="Q13" s="113">
        <f>IF(ISBLANK(statadata4!Q13), "-",statadata4!Q13)</f>
        <v>4.6511627733707428E-2</v>
      </c>
      <c r="R13" s="114">
        <f>IF(ISBLANK(statadata4!R13), "-",statadata4!R13)</f>
        <v>0.90697675943374634</v>
      </c>
      <c r="S13" s="107">
        <f>IF(ISBLANK(statadata4!S13), "-",statadata4!S13)</f>
        <v>36</v>
      </c>
      <c r="T13" s="200">
        <f>IF(ISBLANK(statadata4!T13), "-",statadata4!T13)</f>
        <v>5.55555559694767E-2</v>
      </c>
      <c r="U13" s="113">
        <f>IF(ISBLANK(statadata4!U13), "-",statadata4!U13)</f>
        <v>5.55555559694767E-2</v>
      </c>
      <c r="V13" s="113">
        <f>IF(ISBLANK(statadata4!V13), "-",statadata4!V13)</f>
        <v>0.8888888955116272</v>
      </c>
      <c r="W13" s="106">
        <f>IF(ISBLANK(statadata4!W13), "-",statadata4!W13)</f>
        <v>32</v>
      </c>
      <c r="X13" s="113">
        <f>IF(ISBLANK(statadata4!X13), "-",statadata4!X13)</f>
        <v>3.125E-2</v>
      </c>
      <c r="Y13" s="113">
        <f>IF(ISBLANK(statadata4!Y13), "-",statadata4!Y13)</f>
        <v>6.25E-2</v>
      </c>
      <c r="Z13" s="114">
        <f>IF(ISBLANK(statadata4!Z13), "-",statadata4!Z13)</f>
        <v>0.90625</v>
      </c>
    </row>
    <row r="14" x14ac:dyDescent="0.25">
      <c r="B14" s="49" t="s">
        <v>69</v>
      </c>
      <c r="C14" s="109">
        <f>IF(ISBLANK(statadata4!C14), "-",statadata4!C14)</f>
        <v>1358</v>
      </c>
      <c r="D14" s="201">
        <f>IF(ISBLANK(statadata4!D14), "-",statadata4!D14)</f>
        <v>0.24079528450965881</v>
      </c>
      <c r="E14" s="115">
        <f>IF(ISBLANK(statadata4!E14), "-",statadata4!E14)</f>
        <v>0.3571428656578064</v>
      </c>
      <c r="F14" s="115">
        <f>IF(ISBLANK(statadata4!F14), "-",statadata4!F14)</f>
        <v>0.40206184983253479</v>
      </c>
      <c r="G14" s="109">
        <f>IF(ISBLANK(statadata4!G14), "-",statadata4!G14)</f>
        <v>590</v>
      </c>
      <c r="H14" s="201">
        <f>IF(ISBLANK(statadata4!H14), "-",statadata4!H14)</f>
        <v>0.11864406615495682</v>
      </c>
      <c r="I14" s="115">
        <f>IF(ISBLANK(statadata4!I14), "-",statadata4!I14)</f>
        <v>0.23898304998874664</v>
      </c>
      <c r="J14" s="115">
        <f>IF(ISBLANK(statadata4!J14), "-",statadata4!J14)</f>
        <v>0.64237290620803833</v>
      </c>
      <c r="K14" s="110">
        <f>IF(ISBLANK(statadata4!K14), "-",statadata4!K14)</f>
        <v>304</v>
      </c>
      <c r="L14" s="115">
        <f>IF(ISBLANK(statadata4!L14), "-",statadata4!L14)</f>
        <v>9.2105261981487274E-2</v>
      </c>
      <c r="M14" s="115">
        <f>IF(ISBLANK(statadata4!M14), "-",statadata4!M14)</f>
        <v>0.21710526943206787</v>
      </c>
      <c r="N14" s="115">
        <f>IF(ISBLANK(statadata4!N14), "-",statadata4!N14)</f>
        <v>0.69078946113586426</v>
      </c>
      <c r="O14" s="110">
        <f>IF(ISBLANK(statadata4!O14), "-",statadata4!O14)</f>
        <v>49</v>
      </c>
      <c r="P14" s="115">
        <f>IF(ISBLANK(statadata4!P14), "-",statadata4!P14)</f>
        <v>4.0816325694322586E-2</v>
      </c>
      <c r="Q14" s="115">
        <f>IF(ISBLANK(statadata4!Q14), "-",statadata4!Q14)</f>
        <v>0.12244898080825806</v>
      </c>
      <c r="R14" s="116">
        <f>IF(ISBLANK(statadata4!R14), "-",statadata4!R14)</f>
        <v>0.83673471212387085</v>
      </c>
      <c r="S14" s="109">
        <f>IF(ISBLANK(statadata4!S14), "-",statadata4!S14)</f>
        <v>159</v>
      </c>
      <c r="T14" s="201">
        <f>IF(ISBLANK(statadata4!T14), "-",statadata4!T14)</f>
        <v>0.10062892735004425</v>
      </c>
      <c r="U14" s="115">
        <f>IF(ISBLANK(statadata4!U14), "-",statadata4!U14)</f>
        <v>0.19496855139732361</v>
      </c>
      <c r="V14" s="115">
        <f>IF(ISBLANK(statadata4!V14), "-",statadata4!V14)</f>
        <v>0.70440250635147095</v>
      </c>
      <c r="W14" s="110">
        <f>IF(ISBLANK(statadata4!W14), "-",statadata4!W14)</f>
        <v>127</v>
      </c>
      <c r="X14" s="115">
        <f>IF(ISBLANK(statadata4!X14), "-",statadata4!X14)</f>
        <v>9.4488188624382019E-2</v>
      </c>
      <c r="Y14" s="115">
        <f>IF(ISBLANK(statadata4!Y14), "-",statadata4!Y14)</f>
        <v>0.18897637724876404</v>
      </c>
      <c r="Z14" s="116">
        <f>IF(ISBLANK(statadata4!Z14), "-",statadata4!Z14)</f>
        <v>0.71653544902801514</v>
      </c>
    </row>
    <row r="15" x14ac:dyDescent="0.25">
      <c r="B15" s="47" t="s">
        <v>70</v>
      </c>
      <c r="C15" s="107">
        <f>IF(ISBLANK(statadata4!C15), "-",statadata4!C15)</f>
        <v>9</v>
      </c>
      <c r="D15" s="200">
        <f>IF(ISBLANK(statadata4!D15), "-",statadata4!D15)</f>
        <v>0.1111111119389534</v>
      </c>
      <c r="E15" s="113">
        <f>IF(ISBLANK(statadata4!E15), "-",statadata4!E15)</f>
        <v>0.4444444477558136</v>
      </c>
      <c r="F15" s="113">
        <f>IF(ISBLANK(statadata4!F15), "-",statadata4!F15)</f>
        <v>0.4444444477558136</v>
      </c>
      <c r="G15" s="107">
        <f>IF(ISBLANK(statadata4!G15), "-",statadata4!G15)</f>
        <v>0</v>
      </c>
      <c r="H15" s="200" t="str">
        <f>IF(ISBLANK(statadata4!H15), "-",statadata4!H15)</f>
        <v>-</v>
      </c>
      <c r="I15" s="113" t="str">
        <f>IF(ISBLANK(statadata4!I15), "-",statadata4!I15)</f>
        <v>-</v>
      </c>
      <c r="J15" s="113" t="str">
        <f>IF(ISBLANK(statadata4!J15), "-",statadata4!J15)</f>
        <v>-</v>
      </c>
      <c r="K15" s="106">
        <f>IF(ISBLANK(statadata4!K15), "-",statadata4!K15)</f>
        <v>0</v>
      </c>
      <c r="L15" s="113" t="str">
        <f>IF(ISBLANK(statadata4!L15), "-",statadata4!L15)</f>
        <v>-</v>
      </c>
      <c r="M15" s="113" t="str">
        <f>IF(ISBLANK(statadata4!M15), "-",statadata4!M15)</f>
        <v>-</v>
      </c>
      <c r="N15" s="113" t="str">
        <f>IF(ISBLANK(statadata4!N15), "-",statadata4!N15)</f>
        <v>-</v>
      </c>
      <c r="O15" s="106">
        <f>IF(ISBLANK(statadata4!O15), "-",statadata4!O15)</f>
        <v>0</v>
      </c>
      <c r="P15" s="113" t="str">
        <f>IF(ISBLANK(statadata4!P15), "-",statadata4!P15)</f>
        <v>-</v>
      </c>
      <c r="Q15" s="113" t="str">
        <f>IF(ISBLANK(statadata4!Q15), "-",statadata4!Q15)</f>
        <v>-</v>
      </c>
      <c r="R15" s="114" t="str">
        <f>IF(ISBLANK(statadata4!R15), "-",statadata4!R15)</f>
        <v>-</v>
      </c>
      <c r="S15" s="107">
        <f>IF(ISBLANK(statadata4!S15), "-",statadata4!S15)</f>
        <v>0</v>
      </c>
      <c r="T15" s="200" t="str">
        <f>IF(ISBLANK(statadata4!T15), "-",statadata4!T15)</f>
        <v>-</v>
      </c>
      <c r="U15" s="113" t="str">
        <f>IF(ISBLANK(statadata4!U15), "-",statadata4!U15)</f>
        <v>-</v>
      </c>
      <c r="V15" s="113" t="str">
        <f>IF(ISBLANK(statadata4!V15), "-",statadata4!V15)</f>
        <v>-</v>
      </c>
      <c r="W15" s="106">
        <f>IF(ISBLANK(statadata4!W15), "-",statadata4!W15)</f>
        <v>0</v>
      </c>
      <c r="X15" s="113" t="str">
        <f>IF(ISBLANK(statadata4!X15), "-",statadata4!X15)</f>
        <v>-</v>
      </c>
      <c r="Y15" s="113" t="str">
        <f>IF(ISBLANK(statadata4!Y15), "-",statadata4!Y15)</f>
        <v>-</v>
      </c>
      <c r="Z15" s="114" t="str">
        <f>IF(ISBLANK(statadata4!Z15), "-",statadata4!Z15)</f>
        <v>-</v>
      </c>
    </row>
    <row r="16" ht="15.75" thickBot="true" x14ac:dyDescent="0.3">
      <c r="B16" s="48" t="s">
        <v>0</v>
      </c>
      <c r="C16" s="111">
        <f>IF(ISBLANK(statadata4!C16), "-",statadata4!C16)</f>
        <v>27904</v>
      </c>
      <c r="D16" s="202">
        <f>IF(ISBLANK(statadata4!D16), "-",statadata4!D16)</f>
        <v>0.10417861491441727</v>
      </c>
      <c r="E16" s="117">
        <f>IF(ISBLANK(statadata4!E16), "-",statadata4!E16)</f>
        <v>0.34299743175506592</v>
      </c>
      <c r="F16" s="117">
        <f>IF(ISBLANK(statadata4!F16), "-",statadata4!F16)</f>
        <v>0.55282396078109741</v>
      </c>
      <c r="G16" s="111">
        <f>IF(ISBLANK(statadata4!G16), "-",statadata4!G16)</f>
        <v>1428</v>
      </c>
      <c r="H16" s="202">
        <f>IF(ISBLANK(statadata4!H16), "-",statadata4!H16)</f>
        <v>7.4229694902896881E-2</v>
      </c>
      <c r="I16" s="117">
        <f>IF(ISBLANK(statadata4!I16), "-",statadata4!I16)</f>
        <v>0.23179271817207336</v>
      </c>
      <c r="J16" s="117">
        <f>IF(ISBLANK(statadata4!J16), "-",statadata4!J16)</f>
        <v>0.69397759437561035</v>
      </c>
      <c r="K16" s="112">
        <f>IF(ISBLANK(statadata4!K16), "-",statadata4!K16)</f>
        <v>744</v>
      </c>
      <c r="L16" s="117">
        <f>IF(ISBLANK(statadata4!L16), "-",statadata4!L16)</f>
        <v>5.5107526481151581E-2</v>
      </c>
      <c r="M16" s="117">
        <f>IF(ISBLANK(statadata4!M16), "-",statadata4!M16)</f>
        <v>0.20698924362659454</v>
      </c>
      <c r="N16" s="117">
        <f>IF(ISBLANK(statadata4!N16), "-",statadata4!N16)</f>
        <v>0.73790323734283447</v>
      </c>
      <c r="O16" s="112">
        <f>IF(ISBLANK(statadata4!O16), "-",statadata4!O16)</f>
        <v>136</v>
      </c>
      <c r="P16" s="117">
        <f>IF(ISBLANK(statadata4!P16), "-",statadata4!P16)</f>
        <v>5.1470588892698288E-2</v>
      </c>
      <c r="Q16" s="117">
        <f>IF(ISBLANK(statadata4!Q16), "-",statadata4!Q16)</f>
        <v>0.13235294818878174</v>
      </c>
      <c r="R16" s="118">
        <f>IF(ISBLANK(statadata4!R16), "-",statadata4!R16)</f>
        <v>0.81617647409439087</v>
      </c>
      <c r="S16" s="111">
        <f>IF(ISBLANK(statadata4!S16), "-",statadata4!S16)</f>
        <v>211</v>
      </c>
      <c r="T16" s="202">
        <f>IF(ISBLANK(statadata4!T16), "-",statadata4!T16)</f>
        <v>9.0047396719455719E-2</v>
      </c>
      <c r="U16" s="117">
        <f>IF(ISBLANK(statadata4!U16), "-",statadata4!U16)</f>
        <v>0.16587677597999573</v>
      </c>
      <c r="V16" s="117">
        <f>IF(ISBLANK(statadata4!V16), "-",statadata4!V16)</f>
        <v>0.74407583475112915</v>
      </c>
      <c r="W16" s="112">
        <f>IF(ISBLANK(statadata4!W16), "-",statadata4!W16)</f>
        <v>174</v>
      </c>
      <c r="X16" s="117">
        <f>IF(ISBLANK(statadata4!X16), "-",statadata4!X16)</f>
        <v>8.0459773540496826E-2</v>
      </c>
      <c r="Y16" s="117">
        <f>IF(ISBLANK(statadata4!Y16), "-",statadata4!Y16)</f>
        <v>0.16091954708099365</v>
      </c>
      <c r="Z16" s="118">
        <f>IF(ISBLANK(statadata4!Z16), "-",statadata4!Z16)</f>
        <v>0.75862067937850952</v>
      </c>
    </row>
    <row r="17" ht="12" customHeight="true" x14ac:dyDescent="0.25">
      <c r="B17" s="195" t="str">
        <f>"Quellen: Daten " &amp; "aus der Surveillance gem. Infektionsschutzgesetz der lezten 8 Kalenderwochen und des RKI-Impfquotenmonitorings (Stand: " &amp; statadata1!AC4 &amp;")"</f>
        <v>Quellen: Daten aus der Surveillance gem. Infektionsschutzgesetz der lezten 8 Kalenderwochen und des RKI-Impfquotenmonitorings (Stand: 19.01.2022)</v>
      </c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</row>
    <row r="18" ht="12" customHeight="true" x14ac:dyDescent="0.25">
      <c r="B18" s="209" t="s">
        <v>116</v>
      </c>
      <c r="C18" s="210"/>
      <c r="D18" s="210"/>
      <c r="E18" s="210"/>
      <c r="F18" s="210"/>
      <c r="G18" s="210"/>
      <c r="H18" s="210"/>
      <c r="I18" s="210"/>
      <c r="J18" s="210"/>
      <c r="K18" s="210"/>
      <c r="L18" s="210"/>
      <c r="M18" s="210"/>
      <c r="N18" s="210"/>
      <c r="O18" s="210"/>
      <c r="P18" s="210"/>
      <c r="Q18" s="210"/>
      <c r="R18" s="210"/>
      <c r="S18" s="210"/>
      <c r="T18" s="210"/>
      <c r="U18" s="210"/>
      <c r="V18" s="210"/>
      <c r="W18" s="210"/>
      <c r="X18" s="210"/>
      <c r="Y18" s="210"/>
      <c r="Z18" s="210"/>
    </row>
    <row r="19" ht="12" customHeight="true" x14ac:dyDescent="0.25">
      <c r="B19" s="209" t="s">
        <v>119</v>
      </c>
      <c r="C19" s="210"/>
      <c r="D19" s="210"/>
      <c r="E19" s="210"/>
      <c r="F19" s="210"/>
      <c r="G19" s="210"/>
      <c r="H19" s="210"/>
      <c r="I19" s="210"/>
      <c r="J19" s="210"/>
      <c r="K19" s="210"/>
      <c r="L19" s="210"/>
      <c r="M19" s="210"/>
      <c r="N19" s="210"/>
      <c r="O19" s="210"/>
      <c r="P19" s="210"/>
      <c r="Q19" s="210"/>
      <c r="R19" s="210"/>
      <c r="S19" s="210"/>
      <c r="T19" s="210"/>
      <c r="U19" s="210"/>
      <c r="V19" s="210"/>
      <c r="W19" s="210"/>
      <c r="X19" s="210"/>
      <c r="Y19" s="210"/>
      <c r="Z19" s="210"/>
    </row>
    <row r="20" ht="12" customHeight="true" x14ac:dyDescent="0.25">
      <c r="B20" s="211" t="s">
        <v>117</v>
      </c>
      <c r="C20" s="211"/>
      <c r="D20" s="211"/>
      <c r="E20" s="211"/>
      <c r="F20" s="211"/>
      <c r="G20" s="211"/>
      <c r="H20" s="211"/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</row>
    <row r="21" ht="12" customHeight="true" x14ac:dyDescent="0.25">
      <c r="B21" s="209" t="s">
        <v>118</v>
      </c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</row>
  </sheetData>
  <mergeCells count="20">
    <mergeCell ref="X5:Z5"/>
    <mergeCell ref="L5:N5"/>
    <mergeCell ref="O5:O6"/>
    <mergeCell ref="B5:B6"/>
    <mergeCell ref="C5:C6"/>
    <mergeCell ref="D5:F5"/>
    <mergeCell ref="G5:G6"/>
    <mergeCell ref="H5:J5"/>
    <mergeCell ref="P5:R5"/>
    <mergeCell ref="S5:S6"/>
    <mergeCell ref="T5:V5"/>
    <mergeCell ref="W5:W6"/>
    <mergeCell ref="K5:K6"/>
    <mergeCell ref="B3:Z3"/>
    <mergeCell ref="C4:F4"/>
    <mergeCell ref="G4:J4"/>
    <mergeCell ref="K4:N4"/>
    <mergeCell ref="O4:R4"/>
    <mergeCell ref="S4:V4"/>
    <mergeCell ref="W4:Z4"/>
  </mergeCells>
  <pageMargins left="0.7" right="0.7" top="0.787401575" bottom="0.7874015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1"/>
  <sheetViews>
    <sheetView workbookViewId="0">
      <selection activeCell="Z21" sqref="B3:Z21"/>
    </sheetView>
  </sheetViews>
  <sheetFormatPr baseColWidth="10" defaultRowHeight="15" x14ac:dyDescent="0.25"/>
  <cols>
    <col min="1" max="1" width="8.28515625" customWidth="true"/>
    <col min="2" max="2" width="17.140625" customWidth="true"/>
    <col min="3" max="26" width="7.7109375" customWidth="true"/>
  </cols>
  <sheetData>
    <row r="2" ht="15.75" thickBot="true" x14ac:dyDescent="0.3"/>
    <row r="3" s="45" customFormat="true" ht="28.5" customHeight="true" thickBot="true" x14ac:dyDescent="0.3">
      <c r="B3" s="300" t="str">
        <f>"Gem. Infektionsschutzgesetz übermittelte SARS-CoV-2 Infektionen und COVID-19-Erkrankungen, nach Schwere der Erkrankung und Impfstatus, letzte 2 Kalenderwochen, Stand " &amp; statadata1!AC4</f>
        <v>Gem. Infektionsschutzgesetz übermittelte SARS-CoV-2 Infektionen und COVID-19-Erkrankungen, nach Schwere der Erkrankung und Impfstatus, letzte 2 Kalenderwochen, Stand 19.01.2022</v>
      </c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2"/>
    </row>
    <row r="4" ht="41.25" customHeight="true" x14ac:dyDescent="0.25">
      <c r="B4" s="46" t="str">
        <f>"Kalenderwochen
 "&amp; statadata5!AC4 &amp; " bis " &amp; statadata5!AD4</f>
        <v>Kalenderwochen
 2 bis 3</v>
      </c>
      <c r="C4" s="303" t="s">
        <v>60</v>
      </c>
      <c r="D4" s="304"/>
      <c r="E4" s="304"/>
      <c r="F4" s="305"/>
      <c r="G4" s="306" t="s">
        <v>61</v>
      </c>
      <c r="H4" s="307"/>
      <c r="I4" s="308"/>
      <c r="J4" s="308"/>
      <c r="K4" s="309" t="s">
        <v>99</v>
      </c>
      <c r="L4" s="310"/>
      <c r="M4" s="311"/>
      <c r="N4" s="311"/>
      <c r="O4" s="312" t="s">
        <v>98</v>
      </c>
      <c r="P4" s="313"/>
      <c r="Q4" s="314"/>
      <c r="R4" s="315"/>
      <c r="S4" s="316" t="s">
        <v>62</v>
      </c>
      <c r="T4" s="316"/>
      <c r="U4" s="317"/>
      <c r="V4" s="317"/>
      <c r="W4" s="318" t="s">
        <v>63</v>
      </c>
      <c r="X4" s="319"/>
      <c r="Y4" s="320"/>
      <c r="Z4" s="321"/>
    </row>
    <row r="5" ht="20.1" customHeight="true" x14ac:dyDescent="0.25">
      <c r="B5" s="327" t="s">
        <v>57</v>
      </c>
      <c r="C5" s="329" t="s">
        <v>112</v>
      </c>
      <c r="D5" s="322" t="s">
        <v>111</v>
      </c>
      <c r="E5" s="323"/>
      <c r="F5" s="324"/>
      <c r="G5" s="329" t="s">
        <v>112</v>
      </c>
      <c r="H5" s="322" t="s">
        <v>111</v>
      </c>
      <c r="I5" s="323"/>
      <c r="J5" s="323"/>
      <c r="K5" s="325" t="s">
        <v>112</v>
      </c>
      <c r="L5" s="322" t="s">
        <v>111</v>
      </c>
      <c r="M5" s="323"/>
      <c r="N5" s="323"/>
      <c r="O5" s="325" t="s">
        <v>112</v>
      </c>
      <c r="P5" s="322" t="s">
        <v>111</v>
      </c>
      <c r="Q5" s="323"/>
      <c r="R5" s="324"/>
      <c r="S5" s="329" t="s">
        <v>112</v>
      </c>
      <c r="T5" s="322" t="s">
        <v>111</v>
      </c>
      <c r="U5" s="323"/>
      <c r="V5" s="323"/>
      <c r="W5" s="325" t="s">
        <v>112</v>
      </c>
      <c r="X5" s="322" t="s">
        <v>111</v>
      </c>
      <c r="Y5" s="323"/>
      <c r="Z5" s="324"/>
    </row>
    <row r="6" ht="30" customHeight="true" x14ac:dyDescent="0.25">
      <c r="B6" s="328"/>
      <c r="C6" s="330"/>
      <c r="D6" s="158" t="s">
        <v>120</v>
      </c>
      <c r="E6" s="196" t="s">
        <v>113</v>
      </c>
      <c r="F6" s="156" t="s">
        <v>114</v>
      </c>
      <c r="G6" s="330"/>
      <c r="H6" s="158" t="s">
        <v>120</v>
      </c>
      <c r="I6" s="196" t="s">
        <v>113</v>
      </c>
      <c r="J6" s="203" t="s">
        <v>114</v>
      </c>
      <c r="K6" s="326"/>
      <c r="L6" s="158" t="s">
        <v>120</v>
      </c>
      <c r="M6" s="196" t="s">
        <v>113</v>
      </c>
      <c r="N6" s="203" t="s">
        <v>114</v>
      </c>
      <c r="O6" s="326"/>
      <c r="P6" s="158" t="s">
        <v>120</v>
      </c>
      <c r="Q6" s="196" t="s">
        <v>113</v>
      </c>
      <c r="R6" s="156" t="s">
        <v>114</v>
      </c>
      <c r="S6" s="330"/>
      <c r="T6" s="158" t="s">
        <v>120</v>
      </c>
      <c r="U6" s="196" t="s">
        <v>113</v>
      </c>
      <c r="V6" s="203" t="s">
        <v>114</v>
      </c>
      <c r="W6" s="326"/>
      <c r="X6" s="158" t="s">
        <v>120</v>
      </c>
      <c r="Y6" s="196" t="s">
        <v>113</v>
      </c>
      <c r="Z6" s="156" t="s">
        <v>114</v>
      </c>
    </row>
    <row r="7" x14ac:dyDescent="0.25">
      <c r="B7" s="47" t="s">
        <v>58</v>
      </c>
      <c r="C7" s="107">
        <f>IF(ISBLANK(statadata5!C7), "-",statadata5!C7)</f>
        <v>870</v>
      </c>
      <c r="D7" s="200">
        <f>IF(ISBLANK(statadata5!D7), "-",statadata5!D7)</f>
        <v>0</v>
      </c>
      <c r="E7" s="113">
        <f>IF(ISBLANK(statadata5!E7), "-",statadata5!E7)</f>
        <v>0</v>
      </c>
      <c r="F7" s="113">
        <f>IF(ISBLANK(statadata5!F7), "-",statadata5!F7)</f>
        <v>1</v>
      </c>
      <c r="G7" s="107">
        <f>IF(ISBLANK(statadata5!G7), "-",statadata5!G7)</f>
        <v>14</v>
      </c>
      <c r="H7" s="200">
        <f>IF(ISBLANK(statadata5!H7), "-",statadata5!H7)</f>
        <v>0</v>
      </c>
      <c r="I7" s="113">
        <f>IF(ISBLANK(statadata5!I7), "-",statadata5!I7)</f>
        <v>0</v>
      </c>
      <c r="J7" s="113">
        <f>IF(ISBLANK(statadata5!J7), "-",statadata5!J7)</f>
        <v>1</v>
      </c>
      <c r="K7" s="108">
        <f>IF(ISBLANK(statadata5!K7), "-",statadata5!K7)</f>
        <v>7</v>
      </c>
      <c r="L7" s="119">
        <f>IF(ISBLANK(statadata5!L7), "-",statadata5!L7)</f>
        <v>0</v>
      </c>
      <c r="M7" s="119">
        <f>IF(ISBLANK(statadata5!M7), "-",statadata5!M7)</f>
        <v>0</v>
      </c>
      <c r="N7" s="119">
        <f>IF(ISBLANK(statadata5!N7), "-",statadata5!N7)</f>
        <v>1</v>
      </c>
      <c r="O7" s="106">
        <f>IF(ISBLANK(statadata5!O7), "-",statadata5!O7)</f>
        <v>0</v>
      </c>
      <c r="P7" s="113" t="str">
        <f>IF(ISBLANK(statadata5!P7), "-",statadata5!P7)</f>
        <v>-</v>
      </c>
      <c r="Q7" s="113" t="str">
        <f>IF(ISBLANK(statadata5!Q7), "-",statadata5!Q7)</f>
        <v>-</v>
      </c>
      <c r="R7" s="114" t="str">
        <f>IF(ISBLANK(statadata5!R7), "-",statadata5!R7)</f>
        <v>-</v>
      </c>
      <c r="S7" s="107">
        <f>IF(ISBLANK(statadata5!S7), "-",statadata5!S7)</f>
        <v>0</v>
      </c>
      <c r="T7" s="200" t="str">
        <f>IF(ISBLANK(statadata5!T7), "-",statadata5!T7)</f>
        <v>-</v>
      </c>
      <c r="U7" s="113" t="str">
        <f>IF(ISBLANK(statadata5!U7), "-",statadata5!U7)</f>
        <v>-</v>
      </c>
      <c r="V7" s="113" t="str">
        <f>IF(ISBLANK(statadata5!V7), "-",statadata5!V7)</f>
        <v>-</v>
      </c>
      <c r="W7" s="106">
        <f>IF(ISBLANK(statadata5!W7), "-",statadata5!W7)</f>
        <v>0</v>
      </c>
      <c r="X7" s="113" t="str">
        <f>IF(ISBLANK(statadata5!X7), "-",statadata5!X7)</f>
        <v>-</v>
      </c>
      <c r="Y7" s="113" t="str">
        <f>IF(ISBLANK(statadata5!Y7), "-",statadata5!Y7)</f>
        <v>-</v>
      </c>
      <c r="Z7" s="114" t="str">
        <f>IF(ISBLANK(statadata5!Z7), "-",statadata5!Z7)</f>
        <v>-</v>
      </c>
    </row>
    <row r="8" x14ac:dyDescent="0.25">
      <c r="B8" s="49" t="s">
        <v>59</v>
      </c>
      <c r="C8" s="109">
        <f>IF(ISBLANK(statadata5!C8), "-",statadata5!C8)</f>
        <v>629</v>
      </c>
      <c r="D8" s="201">
        <f>IF(ISBLANK(statadata5!D8), "-",statadata5!D8)</f>
        <v>7.4721783399581909E-2</v>
      </c>
      <c r="E8" s="115">
        <f>IF(ISBLANK(statadata5!E8), "-",statadata5!E8)</f>
        <v>0.34340223670005798</v>
      </c>
      <c r="F8" s="115">
        <f>IF(ISBLANK(statadata5!F8), "-",statadata5!F8)</f>
        <v>0.58187597990036011</v>
      </c>
      <c r="G8" s="109">
        <f>IF(ISBLANK(statadata5!G8), "-",statadata5!G8)</f>
        <v>8</v>
      </c>
      <c r="H8" s="201">
        <f>IF(ISBLANK(statadata5!H8), "-",statadata5!H8)</f>
        <v>0</v>
      </c>
      <c r="I8" s="115">
        <f>IF(ISBLANK(statadata5!I8), "-",statadata5!I8)</f>
        <v>0.375</v>
      </c>
      <c r="J8" s="115">
        <f>IF(ISBLANK(statadata5!J8), "-",statadata5!J8)</f>
        <v>0.625</v>
      </c>
      <c r="K8" s="110">
        <f>IF(ISBLANK(statadata5!K8), "-",statadata5!K8)</f>
        <v>4</v>
      </c>
      <c r="L8" s="115">
        <f>IF(ISBLANK(statadata5!L8), "-",statadata5!L8)</f>
        <v>0</v>
      </c>
      <c r="M8" s="115">
        <f>IF(ISBLANK(statadata5!M8), "-",statadata5!M8)</f>
        <v>0.25</v>
      </c>
      <c r="N8" s="115">
        <f>IF(ISBLANK(statadata5!N8), "-",statadata5!N8)</f>
        <v>0.75</v>
      </c>
      <c r="O8" s="110">
        <f>IF(ISBLANK(statadata5!O8), "-",statadata5!O8)</f>
        <v>0</v>
      </c>
      <c r="P8" s="115" t="str">
        <f>IF(ISBLANK(statadata5!P8), "-",statadata5!P8)</f>
        <v>-</v>
      </c>
      <c r="Q8" s="115" t="str">
        <f>IF(ISBLANK(statadata5!Q8), "-",statadata5!Q8)</f>
        <v>-</v>
      </c>
      <c r="R8" s="116" t="str">
        <f>IF(ISBLANK(statadata5!R8), "-",statadata5!R8)</f>
        <v>-</v>
      </c>
      <c r="S8" s="109">
        <f>IF(ISBLANK(statadata5!S8), "-",statadata5!S8)</f>
        <v>0</v>
      </c>
      <c r="T8" s="201" t="str">
        <f>IF(ISBLANK(statadata5!T8), "-",statadata5!T8)</f>
        <v>-</v>
      </c>
      <c r="U8" s="115" t="str">
        <f>IF(ISBLANK(statadata5!U8), "-",statadata5!U8)</f>
        <v>-</v>
      </c>
      <c r="V8" s="115" t="str">
        <f>IF(ISBLANK(statadata5!V8), "-",statadata5!V8)</f>
        <v>-</v>
      </c>
      <c r="W8" s="110">
        <f>IF(ISBLANK(statadata5!W8), "-",statadata5!W8)</f>
        <v>0</v>
      </c>
      <c r="X8" s="115" t="str">
        <f>IF(ISBLANK(statadata5!X8), "-",statadata5!X8)</f>
        <v>-</v>
      </c>
      <c r="Y8" s="115" t="str">
        <f>IF(ISBLANK(statadata5!Y8), "-",statadata5!Y8)</f>
        <v>-</v>
      </c>
      <c r="Z8" s="116" t="str">
        <f>IF(ISBLANK(statadata5!Z8), "-",statadata5!Z8)</f>
        <v>-</v>
      </c>
    </row>
    <row r="9" x14ac:dyDescent="0.25">
      <c r="B9" s="47" t="s">
        <v>64</v>
      </c>
      <c r="C9" s="107">
        <f>IF(ISBLANK(statadata5!C9), "-",statadata5!C9)</f>
        <v>866</v>
      </c>
      <c r="D9" s="200">
        <f>IF(ISBLANK(statadata5!D9), "-",statadata5!D9)</f>
        <v>0.24018475413322449</v>
      </c>
      <c r="E9" s="113">
        <f>IF(ISBLANK(statadata5!E9), "-",statadata5!E9)</f>
        <v>0.36143186688423157</v>
      </c>
      <c r="F9" s="113">
        <f>IF(ISBLANK(statadata5!F9), "-",statadata5!F9)</f>
        <v>0.39838337898254395</v>
      </c>
      <c r="G9" s="107">
        <f>IF(ISBLANK(statadata5!G9), "-",statadata5!G9)</f>
        <v>8</v>
      </c>
      <c r="H9" s="200">
        <f>IF(ISBLANK(statadata5!H9), "-",statadata5!H9)</f>
        <v>0</v>
      </c>
      <c r="I9" s="113">
        <f>IF(ISBLANK(statadata5!I9), "-",statadata5!I9)</f>
        <v>0.375</v>
      </c>
      <c r="J9" s="113">
        <f>IF(ISBLANK(statadata5!J9), "-",statadata5!J9)</f>
        <v>0.625</v>
      </c>
      <c r="K9" s="106">
        <f>IF(ISBLANK(statadata5!K9), "-",statadata5!K9)</f>
        <v>3</v>
      </c>
      <c r="L9" s="113">
        <f>IF(ISBLANK(statadata5!L9), "-",statadata5!L9)</f>
        <v>0</v>
      </c>
      <c r="M9" s="113">
        <f>IF(ISBLANK(statadata5!M9), "-",statadata5!M9)</f>
        <v>0.66666668653488159</v>
      </c>
      <c r="N9" s="113">
        <f>IF(ISBLANK(statadata5!N9), "-",statadata5!N9)</f>
        <v>0.3333333432674408</v>
      </c>
      <c r="O9" s="106">
        <f>IF(ISBLANK(statadata5!O9), "-",statadata5!O9)</f>
        <v>0</v>
      </c>
      <c r="P9" s="113" t="str">
        <f>IF(ISBLANK(statadata5!P9), "-",statadata5!P9)</f>
        <v>-</v>
      </c>
      <c r="Q9" s="113" t="str">
        <f>IF(ISBLANK(statadata5!Q9), "-",statadata5!Q9)</f>
        <v>-</v>
      </c>
      <c r="R9" s="114" t="str">
        <f>IF(ISBLANK(statadata5!R9), "-",statadata5!R9)</f>
        <v>-</v>
      </c>
      <c r="S9" s="107">
        <f>IF(ISBLANK(statadata5!S9), "-",statadata5!S9)</f>
        <v>0</v>
      </c>
      <c r="T9" s="200" t="str">
        <f>IF(ISBLANK(statadata5!T9), "-",statadata5!T9)</f>
        <v>-</v>
      </c>
      <c r="U9" s="113" t="str">
        <f>IF(ISBLANK(statadata5!U9), "-",statadata5!U9)</f>
        <v>-</v>
      </c>
      <c r="V9" s="113" t="str">
        <f>IF(ISBLANK(statadata5!V9), "-",statadata5!V9)</f>
        <v>-</v>
      </c>
      <c r="W9" s="106">
        <f>IF(ISBLANK(statadata5!W9), "-",statadata5!W9)</f>
        <v>0</v>
      </c>
      <c r="X9" s="113" t="str">
        <f>IF(ISBLANK(statadata5!X9), "-",statadata5!X9)</f>
        <v>-</v>
      </c>
      <c r="Y9" s="113" t="str">
        <f>IF(ISBLANK(statadata5!Y9), "-",statadata5!Y9)</f>
        <v>-</v>
      </c>
      <c r="Z9" s="114" t="str">
        <f>IF(ISBLANK(statadata5!Z9), "-",statadata5!Z9)</f>
        <v>-</v>
      </c>
    </row>
    <row r="10" x14ac:dyDescent="0.25">
      <c r="B10" s="49" t="s">
        <v>65</v>
      </c>
      <c r="C10" s="109">
        <f>IF(ISBLANK(statadata5!C10), "-",statadata5!C10)</f>
        <v>903</v>
      </c>
      <c r="D10" s="201">
        <f>IF(ISBLANK(statadata5!D10), "-",statadata5!D10)</f>
        <v>0.230343297123909</v>
      </c>
      <c r="E10" s="115">
        <f>IF(ISBLANK(statadata5!E10), "-",statadata5!E10)</f>
        <v>0.33665558695793152</v>
      </c>
      <c r="F10" s="115">
        <f>IF(ISBLANK(statadata5!F10), "-",statadata5!F10)</f>
        <v>0.43300110101699829</v>
      </c>
      <c r="G10" s="109">
        <f>IF(ISBLANK(statadata5!G10), "-",statadata5!G10)</f>
        <v>14</v>
      </c>
      <c r="H10" s="201">
        <f>IF(ISBLANK(statadata5!H10), "-",statadata5!H10)</f>
        <v>0</v>
      </c>
      <c r="I10" s="115">
        <f>IF(ISBLANK(statadata5!I10), "-",statadata5!I10)</f>
        <v>0.1428571492433548</v>
      </c>
      <c r="J10" s="115">
        <f>IF(ISBLANK(statadata5!J10), "-",statadata5!J10)</f>
        <v>0.8571428656578064</v>
      </c>
      <c r="K10" s="110">
        <f>IF(ISBLANK(statadata5!K10), "-",statadata5!K10)</f>
        <v>6</v>
      </c>
      <c r="L10" s="115">
        <f>IF(ISBLANK(statadata5!L10), "-",statadata5!L10)</f>
        <v>0</v>
      </c>
      <c r="M10" s="115">
        <f>IF(ISBLANK(statadata5!M10), "-",statadata5!M10)</f>
        <v>0</v>
      </c>
      <c r="N10" s="115">
        <f>IF(ISBLANK(statadata5!N10), "-",statadata5!N10)</f>
        <v>1</v>
      </c>
      <c r="O10" s="110">
        <f>IF(ISBLANK(statadata5!O10), "-",statadata5!O10)</f>
        <v>1</v>
      </c>
      <c r="P10" s="115">
        <f>IF(ISBLANK(statadata5!P10), "-",statadata5!P10)</f>
        <v>0</v>
      </c>
      <c r="Q10" s="115">
        <f>IF(ISBLANK(statadata5!Q10), "-",statadata5!Q10)</f>
        <v>0</v>
      </c>
      <c r="R10" s="116">
        <f>IF(ISBLANK(statadata5!R10), "-",statadata5!R10)</f>
        <v>1</v>
      </c>
      <c r="S10" s="109">
        <f>IF(ISBLANK(statadata5!S10), "-",statadata5!S10)</f>
        <v>0</v>
      </c>
      <c r="T10" s="201" t="str">
        <f>IF(ISBLANK(statadata5!T10), "-",statadata5!T10)</f>
        <v>-</v>
      </c>
      <c r="U10" s="115" t="str">
        <f>IF(ISBLANK(statadata5!U10), "-",statadata5!U10)</f>
        <v>-</v>
      </c>
      <c r="V10" s="115" t="str">
        <f>IF(ISBLANK(statadata5!V10), "-",statadata5!V10)</f>
        <v>-</v>
      </c>
      <c r="W10" s="110">
        <f>IF(ISBLANK(statadata5!W10), "-",statadata5!W10)</f>
        <v>0</v>
      </c>
      <c r="X10" s="115" t="str">
        <f>IF(ISBLANK(statadata5!X10), "-",statadata5!X10)</f>
        <v>-</v>
      </c>
      <c r="Y10" s="115" t="str">
        <f>IF(ISBLANK(statadata5!Y10), "-",statadata5!Y10)</f>
        <v>-</v>
      </c>
      <c r="Z10" s="116" t="str">
        <f>IF(ISBLANK(statadata5!Z10), "-",statadata5!Z10)</f>
        <v>-</v>
      </c>
    </row>
    <row r="11" x14ac:dyDescent="0.25">
      <c r="B11" s="47" t="s">
        <v>66</v>
      </c>
      <c r="C11" s="107">
        <f>IF(ISBLANK(statadata5!C11), "-",statadata5!C11)</f>
        <v>777</v>
      </c>
      <c r="D11" s="200">
        <f>IF(ISBLANK(statadata5!D11), "-",statadata5!D11)</f>
        <v>0.30373230576515198</v>
      </c>
      <c r="E11" s="113">
        <f>IF(ISBLANK(statadata5!E11), "-",statadata5!E11)</f>
        <v>0.33590734004974365</v>
      </c>
      <c r="F11" s="113">
        <f>IF(ISBLANK(statadata5!F11), "-",statadata5!F11)</f>
        <v>0.36036035418510437</v>
      </c>
      <c r="G11" s="107">
        <f>IF(ISBLANK(statadata5!G11), "-",statadata5!G11)</f>
        <v>18</v>
      </c>
      <c r="H11" s="200">
        <f>IF(ISBLANK(statadata5!H11), "-",statadata5!H11)</f>
        <v>0</v>
      </c>
      <c r="I11" s="113">
        <f>IF(ISBLANK(statadata5!I11), "-",statadata5!I11)</f>
        <v>0.3333333432674408</v>
      </c>
      <c r="J11" s="113">
        <f>IF(ISBLANK(statadata5!J11), "-",statadata5!J11)</f>
        <v>0.66666668653488159</v>
      </c>
      <c r="K11" s="106">
        <f>IF(ISBLANK(statadata5!K11), "-",statadata5!K11)</f>
        <v>4</v>
      </c>
      <c r="L11" s="113">
        <f>IF(ISBLANK(statadata5!L11), "-",statadata5!L11)</f>
        <v>0</v>
      </c>
      <c r="M11" s="113">
        <f>IF(ISBLANK(statadata5!M11), "-",statadata5!M11)</f>
        <v>0.25</v>
      </c>
      <c r="N11" s="113">
        <f>IF(ISBLANK(statadata5!N11), "-",statadata5!N11)</f>
        <v>0.75</v>
      </c>
      <c r="O11" s="106">
        <f>IF(ISBLANK(statadata5!O11), "-",statadata5!O11)</f>
        <v>0</v>
      </c>
      <c r="P11" s="113" t="str">
        <f>IF(ISBLANK(statadata5!P11), "-",statadata5!P11)</f>
        <v>-</v>
      </c>
      <c r="Q11" s="113" t="str">
        <f>IF(ISBLANK(statadata5!Q11), "-",statadata5!Q11)</f>
        <v>-</v>
      </c>
      <c r="R11" s="114" t="str">
        <f>IF(ISBLANK(statadata5!R11), "-",statadata5!R11)</f>
        <v>-</v>
      </c>
      <c r="S11" s="107">
        <f>IF(ISBLANK(statadata5!S11), "-",statadata5!S11)</f>
        <v>0</v>
      </c>
      <c r="T11" s="200" t="str">
        <f>IF(ISBLANK(statadata5!T11), "-",statadata5!T11)</f>
        <v>-</v>
      </c>
      <c r="U11" s="113" t="str">
        <f>IF(ISBLANK(statadata5!U11), "-",statadata5!U11)</f>
        <v>-</v>
      </c>
      <c r="V11" s="113" t="str">
        <f>IF(ISBLANK(statadata5!V11), "-",statadata5!V11)</f>
        <v>-</v>
      </c>
      <c r="W11" s="106">
        <f>IF(ISBLANK(statadata5!W11), "-",statadata5!W11)</f>
        <v>0</v>
      </c>
      <c r="X11" s="113" t="str">
        <f>IF(ISBLANK(statadata5!X11), "-",statadata5!X11)</f>
        <v>-</v>
      </c>
      <c r="Y11" s="113" t="str">
        <f>IF(ISBLANK(statadata5!Y11), "-",statadata5!Y11)</f>
        <v>-</v>
      </c>
      <c r="Z11" s="114" t="str">
        <f>IF(ISBLANK(statadata5!Z11), "-",statadata5!Z11)</f>
        <v>-</v>
      </c>
    </row>
    <row r="12" x14ac:dyDescent="0.25">
      <c r="B12" s="49" t="s">
        <v>67</v>
      </c>
      <c r="C12" s="109">
        <f>IF(ISBLANK(statadata5!C12), "-",statadata5!C12)</f>
        <v>543</v>
      </c>
      <c r="D12" s="201">
        <f>IF(ISBLANK(statadata5!D12), "-",statadata5!D12)</f>
        <v>0.38305708765983582</v>
      </c>
      <c r="E12" s="115">
        <f>IF(ISBLANK(statadata5!E12), "-",statadata5!E12)</f>
        <v>0.28545120358467102</v>
      </c>
      <c r="F12" s="115">
        <f>IF(ISBLANK(statadata5!F12), "-",statadata5!F12)</f>
        <v>0.33149170875549316</v>
      </c>
      <c r="G12" s="109">
        <f>IF(ISBLANK(statadata5!G12), "-",statadata5!G12)</f>
        <v>23</v>
      </c>
      <c r="H12" s="201">
        <f>IF(ISBLANK(statadata5!H12), "-",statadata5!H12)</f>
        <v>0.1304347813129425</v>
      </c>
      <c r="I12" s="115">
        <f>IF(ISBLANK(statadata5!I12), "-",statadata5!I12)</f>
        <v>0.30434781312942505</v>
      </c>
      <c r="J12" s="115">
        <f>IF(ISBLANK(statadata5!J12), "-",statadata5!J12)</f>
        <v>0.56521737575531006</v>
      </c>
      <c r="K12" s="110">
        <f>IF(ISBLANK(statadata5!K12), "-",statadata5!K12)</f>
        <v>13</v>
      </c>
      <c r="L12" s="115">
        <f>IF(ISBLANK(statadata5!L12), "-",statadata5!L12)</f>
        <v>0.15384615957736969</v>
      </c>
      <c r="M12" s="115">
        <f>IF(ISBLANK(statadata5!M12), "-",statadata5!M12)</f>
        <v>0.23076923191547394</v>
      </c>
      <c r="N12" s="115">
        <f>IF(ISBLANK(statadata5!N12), "-",statadata5!N12)</f>
        <v>0.61538463830947876</v>
      </c>
      <c r="O12" s="110">
        <f>IF(ISBLANK(statadata5!O12), "-",statadata5!O12)</f>
        <v>3</v>
      </c>
      <c r="P12" s="115">
        <f>IF(ISBLANK(statadata5!P12), "-",statadata5!P12)</f>
        <v>0.3333333432674408</v>
      </c>
      <c r="Q12" s="115">
        <f>IF(ISBLANK(statadata5!Q12), "-",statadata5!Q12)</f>
        <v>0.3333333432674408</v>
      </c>
      <c r="R12" s="116">
        <f>IF(ISBLANK(statadata5!R12), "-",statadata5!R12)</f>
        <v>0.3333333432674408</v>
      </c>
      <c r="S12" s="109">
        <f>IF(ISBLANK(statadata5!S12), "-",statadata5!S12)</f>
        <v>0</v>
      </c>
      <c r="T12" s="201" t="str">
        <f>IF(ISBLANK(statadata5!T12), "-",statadata5!T12)</f>
        <v>-</v>
      </c>
      <c r="U12" s="115" t="str">
        <f>IF(ISBLANK(statadata5!U12), "-",statadata5!U12)</f>
        <v>-</v>
      </c>
      <c r="V12" s="115" t="str">
        <f>IF(ISBLANK(statadata5!V12), "-",statadata5!V12)</f>
        <v>-</v>
      </c>
      <c r="W12" s="110">
        <f>IF(ISBLANK(statadata5!W12), "-",statadata5!W12)</f>
        <v>0</v>
      </c>
      <c r="X12" s="115" t="str">
        <f>IF(ISBLANK(statadata5!X12), "-",statadata5!X12)</f>
        <v>-</v>
      </c>
      <c r="Y12" s="115" t="str">
        <f>IF(ISBLANK(statadata5!Y12), "-",statadata5!Y12)</f>
        <v>-</v>
      </c>
      <c r="Z12" s="116" t="str">
        <f>IF(ISBLANK(statadata5!Z12), "-",statadata5!Z12)</f>
        <v>-</v>
      </c>
    </row>
    <row r="13" x14ac:dyDescent="0.25">
      <c r="B13" s="47" t="s">
        <v>68</v>
      </c>
      <c r="C13" s="107">
        <f>IF(ISBLANK(statadata5!C13), "-",statadata5!C13)</f>
        <v>272</v>
      </c>
      <c r="D13" s="200">
        <f>IF(ISBLANK(statadata5!D13), "-",statadata5!D13)</f>
        <v>0.4375</v>
      </c>
      <c r="E13" s="113">
        <f>IF(ISBLANK(statadata5!E13), "-",statadata5!E13)</f>
        <v>0.26102942228317261</v>
      </c>
      <c r="F13" s="113">
        <f>IF(ISBLANK(statadata5!F13), "-",statadata5!F13)</f>
        <v>0.30147057771682739</v>
      </c>
      <c r="G13" s="107">
        <f>IF(ISBLANK(statadata5!G13), "-",statadata5!G13)</f>
        <v>22</v>
      </c>
      <c r="H13" s="200">
        <f>IF(ISBLANK(statadata5!H13), "-",statadata5!H13)</f>
        <v>0.13636364042758942</v>
      </c>
      <c r="I13" s="113">
        <f>IF(ISBLANK(statadata5!I13), "-",statadata5!I13)</f>
        <v>0.22727273404598236</v>
      </c>
      <c r="J13" s="113">
        <f>IF(ISBLANK(statadata5!J13), "-",statadata5!J13)</f>
        <v>0.63636362552642822</v>
      </c>
      <c r="K13" s="106">
        <f>IF(ISBLANK(statadata5!K13), "-",statadata5!K13)</f>
        <v>12</v>
      </c>
      <c r="L13" s="113">
        <f>IF(ISBLANK(statadata5!L13), "-",statadata5!L13)</f>
        <v>8.3333335816860199E-2</v>
      </c>
      <c r="M13" s="113">
        <f>IF(ISBLANK(statadata5!M13), "-",statadata5!M13)</f>
        <v>0.3333333432674408</v>
      </c>
      <c r="N13" s="113">
        <f>IF(ISBLANK(statadata5!N13), "-",statadata5!N13)</f>
        <v>0.58333331346511841</v>
      </c>
      <c r="O13" s="106">
        <f>IF(ISBLANK(statadata5!O13), "-",statadata5!O13)</f>
        <v>0</v>
      </c>
      <c r="P13" s="113" t="str">
        <f>IF(ISBLANK(statadata5!P13), "-",statadata5!P13)</f>
        <v>-</v>
      </c>
      <c r="Q13" s="113" t="str">
        <f>IF(ISBLANK(statadata5!Q13), "-",statadata5!Q13)</f>
        <v>-</v>
      </c>
      <c r="R13" s="114" t="str">
        <f>IF(ISBLANK(statadata5!R13), "-",statadata5!R13)</f>
        <v>-</v>
      </c>
      <c r="S13" s="107">
        <f>IF(ISBLANK(statadata5!S13), "-",statadata5!S13)</f>
        <v>0</v>
      </c>
      <c r="T13" s="200" t="str">
        <f>IF(ISBLANK(statadata5!T13), "-",statadata5!T13)</f>
        <v>-</v>
      </c>
      <c r="U13" s="113" t="str">
        <f>IF(ISBLANK(statadata5!U13), "-",statadata5!U13)</f>
        <v>-</v>
      </c>
      <c r="V13" s="113" t="str">
        <f>IF(ISBLANK(statadata5!V13), "-",statadata5!V13)</f>
        <v>-</v>
      </c>
      <c r="W13" s="106">
        <f>IF(ISBLANK(statadata5!W13), "-",statadata5!W13)</f>
        <v>0</v>
      </c>
      <c r="X13" s="113" t="str">
        <f>IF(ISBLANK(statadata5!X13), "-",statadata5!X13)</f>
        <v>-</v>
      </c>
      <c r="Y13" s="113" t="str">
        <f>IF(ISBLANK(statadata5!Y13), "-",statadata5!Y13)</f>
        <v>-</v>
      </c>
      <c r="Z13" s="114" t="str">
        <f>IF(ISBLANK(statadata5!Z13), "-",statadata5!Z13)</f>
        <v>-</v>
      </c>
    </row>
    <row r="14" x14ac:dyDescent="0.25">
      <c r="B14" s="49" t="s">
        <v>69</v>
      </c>
      <c r="C14" s="109">
        <f>IF(ISBLANK(statadata5!C14), "-",statadata5!C14)</f>
        <v>152</v>
      </c>
      <c r="D14" s="201">
        <f>IF(ISBLANK(statadata5!D14), "-",statadata5!D14)</f>
        <v>0.58552628755569458</v>
      </c>
      <c r="E14" s="115">
        <f>IF(ISBLANK(statadata5!E14), "-",statadata5!E14)</f>
        <v>0.11842105537652969</v>
      </c>
      <c r="F14" s="115">
        <f>IF(ISBLANK(statadata5!F14), "-",statadata5!F14)</f>
        <v>0.29605263471603394</v>
      </c>
      <c r="G14" s="109">
        <f>IF(ISBLANK(statadata5!G14), "-",statadata5!G14)</f>
        <v>40</v>
      </c>
      <c r="H14" s="201">
        <f>IF(ISBLANK(statadata5!H14), "-",statadata5!H14)</f>
        <v>0.15000000596046448</v>
      </c>
      <c r="I14" s="115">
        <f>IF(ISBLANK(statadata5!I14), "-",statadata5!I14)</f>
        <v>0.20000000298023224</v>
      </c>
      <c r="J14" s="115">
        <f>IF(ISBLANK(statadata5!J14), "-",statadata5!J14)</f>
        <v>0.64999997615814209</v>
      </c>
      <c r="K14" s="110">
        <f>IF(ISBLANK(statadata5!K14), "-",statadata5!K14)</f>
        <v>16</v>
      </c>
      <c r="L14" s="115">
        <f>IF(ISBLANK(statadata5!L14), "-",statadata5!L14)</f>
        <v>6.25E-2</v>
      </c>
      <c r="M14" s="115">
        <f>IF(ISBLANK(statadata5!M14), "-",statadata5!M14)</f>
        <v>0.1875</v>
      </c>
      <c r="N14" s="115">
        <f>IF(ISBLANK(statadata5!N14), "-",statadata5!N14)</f>
        <v>0.75</v>
      </c>
      <c r="O14" s="110">
        <f>IF(ISBLANK(statadata5!O14), "-",statadata5!O14)</f>
        <v>3</v>
      </c>
      <c r="P14" s="115">
        <f>IF(ISBLANK(statadata5!P14), "-",statadata5!P14)</f>
        <v>0</v>
      </c>
      <c r="Q14" s="115">
        <f>IF(ISBLANK(statadata5!Q14), "-",statadata5!Q14)</f>
        <v>0</v>
      </c>
      <c r="R14" s="116">
        <f>IF(ISBLANK(statadata5!R14), "-",statadata5!R14)</f>
        <v>1</v>
      </c>
      <c r="S14" s="109">
        <f>IF(ISBLANK(statadata5!S14), "-",statadata5!S14)</f>
        <v>3</v>
      </c>
      <c r="T14" s="201">
        <f>IF(ISBLANK(statadata5!T14), "-",statadata5!T14)</f>
        <v>0</v>
      </c>
      <c r="U14" s="115">
        <f>IF(ISBLANK(statadata5!U14), "-",statadata5!U14)</f>
        <v>0.3333333432674408</v>
      </c>
      <c r="V14" s="115">
        <f>IF(ISBLANK(statadata5!V14), "-",statadata5!V14)</f>
        <v>0.66666668653488159</v>
      </c>
      <c r="W14" s="110">
        <f>IF(ISBLANK(statadata5!W14), "-",statadata5!W14)</f>
        <v>3</v>
      </c>
      <c r="X14" s="115">
        <f>IF(ISBLANK(statadata5!X14), "-",statadata5!X14)</f>
        <v>0</v>
      </c>
      <c r="Y14" s="115">
        <f>IF(ISBLANK(statadata5!Y14), "-",statadata5!Y14)</f>
        <v>0.3333333432674408</v>
      </c>
      <c r="Z14" s="116">
        <f>IF(ISBLANK(statadata5!Z14), "-",statadata5!Z14)</f>
        <v>0.66666668653488159</v>
      </c>
    </row>
    <row r="15" x14ac:dyDescent="0.25">
      <c r="B15" s="47" t="s">
        <v>70</v>
      </c>
      <c r="C15" s="107">
        <f>IF(ISBLANK(statadata5!C15), "-",statadata5!C15)</f>
        <v>2</v>
      </c>
      <c r="D15" s="200">
        <f>IF(ISBLANK(statadata5!D15), "-",statadata5!D15)</f>
        <v>0</v>
      </c>
      <c r="E15" s="113">
        <f>IF(ISBLANK(statadata5!E15), "-",statadata5!E15)</f>
        <v>0.5</v>
      </c>
      <c r="F15" s="113">
        <f>IF(ISBLANK(statadata5!F15), "-",statadata5!F15)</f>
        <v>0.5</v>
      </c>
      <c r="G15" s="107">
        <f>IF(ISBLANK(statadata5!G15), "-",statadata5!G15)</f>
        <v>0</v>
      </c>
      <c r="H15" s="200" t="str">
        <f>IF(ISBLANK(statadata5!H15), "-",statadata5!H15)</f>
        <v>-</v>
      </c>
      <c r="I15" s="113" t="str">
        <f>IF(ISBLANK(statadata5!I15), "-",statadata5!I15)</f>
        <v>-</v>
      </c>
      <c r="J15" s="113" t="str">
        <f>IF(ISBLANK(statadata5!J15), "-",statadata5!J15)</f>
        <v>-</v>
      </c>
      <c r="K15" s="106">
        <f>IF(ISBLANK(statadata5!K15), "-",statadata5!K15)</f>
        <v>0</v>
      </c>
      <c r="L15" s="113" t="str">
        <f>IF(ISBLANK(statadata5!L15), "-",statadata5!L15)</f>
        <v>-</v>
      </c>
      <c r="M15" s="113" t="str">
        <f>IF(ISBLANK(statadata5!M15), "-",statadata5!M15)</f>
        <v>-</v>
      </c>
      <c r="N15" s="113" t="str">
        <f>IF(ISBLANK(statadata5!N15), "-",statadata5!N15)</f>
        <v>-</v>
      </c>
      <c r="O15" s="106">
        <f>IF(ISBLANK(statadata5!O15), "-",statadata5!O15)</f>
        <v>0</v>
      </c>
      <c r="P15" s="113" t="str">
        <f>IF(ISBLANK(statadata5!P15), "-",statadata5!P15)</f>
        <v>-</v>
      </c>
      <c r="Q15" s="113" t="str">
        <f>IF(ISBLANK(statadata5!Q15), "-",statadata5!Q15)</f>
        <v>-</v>
      </c>
      <c r="R15" s="114" t="str">
        <f>IF(ISBLANK(statadata5!R15), "-",statadata5!R15)</f>
        <v>-</v>
      </c>
      <c r="S15" s="107">
        <f>IF(ISBLANK(statadata5!S15), "-",statadata5!S15)</f>
        <v>0</v>
      </c>
      <c r="T15" s="200" t="str">
        <f>IF(ISBLANK(statadata5!T15), "-",statadata5!T15)</f>
        <v>-</v>
      </c>
      <c r="U15" s="113" t="str">
        <f>IF(ISBLANK(statadata5!U15), "-",statadata5!U15)</f>
        <v>-</v>
      </c>
      <c r="V15" s="113" t="str">
        <f>IF(ISBLANK(statadata5!V15), "-",statadata5!V15)</f>
        <v>-</v>
      </c>
      <c r="W15" s="106">
        <f>IF(ISBLANK(statadata5!W15), "-",statadata5!W15)</f>
        <v>0</v>
      </c>
      <c r="X15" s="113" t="str">
        <f>IF(ISBLANK(statadata5!X15), "-",statadata5!X15)</f>
        <v>-</v>
      </c>
      <c r="Y15" s="113" t="str">
        <f>IF(ISBLANK(statadata5!Y15), "-",statadata5!Y15)</f>
        <v>-</v>
      </c>
      <c r="Z15" s="114" t="str">
        <f>IF(ISBLANK(statadata5!Z15), "-",statadata5!Z15)</f>
        <v>-</v>
      </c>
    </row>
    <row r="16" ht="15.75" thickBot="true" x14ac:dyDescent="0.3">
      <c r="B16" s="48" t="s">
        <v>0</v>
      </c>
      <c r="C16" s="111">
        <f>IF(ISBLANK(statadata5!C16), "-",statadata5!C16)</f>
        <v>5014</v>
      </c>
      <c r="D16" s="202">
        <f>IF(ISBLANK(statadata5!D16), "-",statadata5!D16)</f>
        <v>0.22237734496593475</v>
      </c>
      <c r="E16" s="117">
        <f>IF(ISBLANK(statadata5!E16), "-",statadata5!E16)</f>
        <v>0.26705226302146912</v>
      </c>
      <c r="F16" s="117">
        <f>IF(ISBLANK(statadata5!F16), "-",statadata5!F16)</f>
        <v>0.51057040691375732</v>
      </c>
      <c r="G16" s="111">
        <f>IF(ISBLANK(statadata5!G16), "-",statadata5!G16)</f>
        <v>147</v>
      </c>
      <c r="H16" s="202">
        <f>IF(ISBLANK(statadata5!H16), "-",statadata5!H16)</f>
        <v>8.1632651388645172E-2</v>
      </c>
      <c r="I16" s="117">
        <f>IF(ISBLANK(statadata5!I16), "-",statadata5!I16)</f>
        <v>0.23129251599311829</v>
      </c>
      <c r="J16" s="117">
        <f>IF(ISBLANK(statadata5!J16), "-",statadata5!J16)</f>
        <v>0.68707484006881714</v>
      </c>
      <c r="K16" s="112">
        <f>IF(ISBLANK(statadata5!K16), "-",statadata5!K16)</f>
        <v>65</v>
      </c>
      <c r="L16" s="117">
        <f>IF(ISBLANK(statadata5!L16), "-",statadata5!L16)</f>
        <v>6.1538461595773697E-2</v>
      </c>
      <c r="M16" s="117">
        <f>IF(ISBLANK(statadata5!M16), "-",statadata5!M16)</f>
        <v>0.21538461744785309</v>
      </c>
      <c r="N16" s="117">
        <f>IF(ISBLANK(statadata5!N16), "-",statadata5!N16)</f>
        <v>0.72307693958282471</v>
      </c>
      <c r="O16" s="112">
        <f>IF(ISBLANK(statadata5!O16), "-",statadata5!O16)</f>
        <v>7</v>
      </c>
      <c r="P16" s="117">
        <f>IF(ISBLANK(statadata5!P16), "-",statadata5!P16)</f>
        <v>0.1428571492433548</v>
      </c>
      <c r="Q16" s="117">
        <f>IF(ISBLANK(statadata5!Q16), "-",statadata5!Q16)</f>
        <v>0.1428571492433548</v>
      </c>
      <c r="R16" s="118">
        <f>IF(ISBLANK(statadata5!R16), "-",statadata5!R16)</f>
        <v>0.71428573131561279</v>
      </c>
      <c r="S16" s="111">
        <f>IF(ISBLANK(statadata5!S16), "-",statadata5!S16)</f>
        <v>3</v>
      </c>
      <c r="T16" s="202">
        <f>IF(ISBLANK(statadata5!T16), "-",statadata5!T16)</f>
        <v>0</v>
      </c>
      <c r="U16" s="117">
        <f>IF(ISBLANK(statadata5!U16), "-",statadata5!U16)</f>
        <v>0.3333333432674408</v>
      </c>
      <c r="V16" s="117">
        <f>IF(ISBLANK(statadata5!V16), "-",statadata5!V16)</f>
        <v>0.66666668653488159</v>
      </c>
      <c r="W16" s="112">
        <f>IF(ISBLANK(statadata5!W16), "-",statadata5!W16)</f>
        <v>3</v>
      </c>
      <c r="X16" s="117">
        <f>IF(ISBLANK(statadata5!X16), "-",statadata5!X16)</f>
        <v>0</v>
      </c>
      <c r="Y16" s="117">
        <f>IF(ISBLANK(statadata5!Y16), "-",statadata5!Y16)</f>
        <v>0.3333333432674408</v>
      </c>
      <c r="Z16" s="118">
        <f>IF(ISBLANK(statadata5!Z16), "-",statadata5!Z16)</f>
        <v>0.66666668653488159</v>
      </c>
    </row>
    <row r="17" ht="12" customHeight="true" x14ac:dyDescent="0.25">
      <c r="B17" s="195" t="str">
        <f>"Quellen: Daten " &amp; "aus der Surveillance gem. Infektionsschutzgesetz der lezten 2 Kalenderwochen und des RKI-Impfquotenmonitorings (Stand: " &amp; statadata1!AC4 &amp;")"</f>
        <v>Quellen: Daten aus der Surveillance gem. Infektionsschutzgesetz der lezten 2 Kalenderwochen und des RKI-Impfquotenmonitorings (Stand: 19.01.2022)</v>
      </c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</row>
    <row r="18" ht="12" customHeight="true" x14ac:dyDescent="0.25">
      <c r="B18" s="193" t="s">
        <v>116</v>
      </c>
      <c r="C18" s="173"/>
      <c r="D18" s="173"/>
      <c r="E18" s="173"/>
      <c r="F18" s="173"/>
      <c r="G18" s="173"/>
      <c r="H18" s="173"/>
      <c r="I18" s="173"/>
      <c r="J18" s="173"/>
      <c r="K18" s="173"/>
      <c r="L18" s="173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</row>
    <row r="19" ht="12" customHeight="true" x14ac:dyDescent="0.25">
      <c r="B19" s="193" t="s">
        <v>119</v>
      </c>
      <c r="C19" s="173"/>
      <c r="D19" s="173"/>
      <c r="E19" s="173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</row>
    <row r="20" ht="12" customHeight="true" x14ac:dyDescent="0.25">
      <c r="B20" s="177" t="s">
        <v>117</v>
      </c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</row>
    <row r="21" ht="12" customHeight="true" x14ac:dyDescent="0.25">
      <c r="B21" s="193" t="s">
        <v>118</v>
      </c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</row>
  </sheetData>
  <mergeCells count="20">
    <mergeCell ref="K5:K6"/>
    <mergeCell ref="L5:N5"/>
    <mergeCell ref="X5:Z5"/>
    <mergeCell ref="O5:O6"/>
    <mergeCell ref="S5:S6"/>
    <mergeCell ref="W5:W6"/>
    <mergeCell ref="P5:R5"/>
    <mergeCell ref="T5:V5"/>
    <mergeCell ref="B5:B6"/>
    <mergeCell ref="C5:C6"/>
    <mergeCell ref="D5:F5"/>
    <mergeCell ref="G5:G6"/>
    <mergeCell ref="H5:J5"/>
    <mergeCell ref="B3:Z3"/>
    <mergeCell ref="C4:F4"/>
    <mergeCell ref="G4:J4"/>
    <mergeCell ref="K4:N4"/>
    <mergeCell ref="O4:R4"/>
    <mergeCell ref="S4:V4"/>
    <mergeCell ref="W4:Z4"/>
  </mergeCells>
  <pageMargins left="0.7" right="0.7" top="0.787401575" bottom="0.7874015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7"/>
  <sheetViews>
    <sheetView zoomScaleNormal="100" workbookViewId="0">
      <selection activeCell="D25" sqref="D25"/>
    </sheetView>
  </sheetViews>
  <sheetFormatPr baseColWidth="10" defaultRowHeight="15" x14ac:dyDescent="0.25"/>
  <cols>
    <col min="2" max="2" width="17" customWidth="true"/>
    <col min="3" max="5" width="8.7109375" customWidth="true"/>
    <col min="6" max="7" width="7.5703125" customWidth="true"/>
    <col min="8" max="10" width="5.7109375" customWidth="true"/>
    <col min="11" max="14" width="6.7109375" customWidth="true"/>
    <col min="15" max="17" width="5.7109375" customWidth="true"/>
    <col min="18" max="21" width="6.7109375" customWidth="true"/>
    <col min="22" max="24" width="5.7109375" customWidth="true"/>
    <col min="25" max="28" width="6.7109375" customWidth="true"/>
  </cols>
  <sheetData>
    <row r="2" ht="15.75" thickBot="true" x14ac:dyDescent="0.3"/>
    <row r="3" ht="28.5" customHeight="true" thickBot="true" x14ac:dyDescent="0.3">
      <c r="B3" s="342" t="str">
        <f>"Schutz durch Impfung vor COVID-19 bedingter Hospitalisierung, Intensivbehandlung und Tod in Rheinland-Pfalz, letzte 8 Wochen"</f>
        <v>Schutz durch Impfung vor COVID-19 bedingter Hospitalisierung, Intensivbehandlung und Tod in Rheinland-Pfalz, letzte 8 Wochen</v>
      </c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343"/>
      <c r="P3" s="343"/>
      <c r="Q3" s="343"/>
      <c r="R3" s="343"/>
      <c r="S3" s="343"/>
      <c r="T3" s="343"/>
      <c r="U3" s="343"/>
      <c r="V3" s="343"/>
      <c r="W3" s="343"/>
      <c r="X3" s="343"/>
      <c r="Y3" s="343"/>
      <c r="Z3" s="343"/>
      <c r="AA3" s="343"/>
      <c r="AB3" s="344"/>
    </row>
    <row r="4" ht="30" customHeight="true" x14ac:dyDescent="0.25">
      <c r="B4" s="208" t="str">
        <f>"Kalenderwochen
" &amp; statadata6!AC4 &amp; " bis " &amp; statadata6!AD4</f>
        <v>Kalenderwochen
48 bis 3</v>
      </c>
      <c r="C4" s="354" t="s">
        <v>110</v>
      </c>
      <c r="D4" s="355"/>
      <c r="E4" s="355"/>
      <c r="F4" s="355"/>
      <c r="G4" s="356"/>
      <c r="H4" s="345" t="s">
        <v>129</v>
      </c>
      <c r="I4" s="346"/>
      <c r="J4" s="346"/>
      <c r="K4" s="346"/>
      <c r="L4" s="346"/>
      <c r="M4" s="346"/>
      <c r="N4" s="347"/>
      <c r="O4" s="348" t="s">
        <v>130</v>
      </c>
      <c r="P4" s="349"/>
      <c r="Q4" s="349"/>
      <c r="R4" s="350"/>
      <c r="S4" s="350"/>
      <c r="T4" s="350"/>
      <c r="U4" s="349"/>
      <c r="V4" s="351" t="s">
        <v>131</v>
      </c>
      <c r="W4" s="352"/>
      <c r="X4" s="352"/>
      <c r="Y4" s="352"/>
      <c r="Z4" s="352"/>
      <c r="AA4" s="352"/>
      <c r="AB4" s="353"/>
    </row>
    <row r="5" ht="45.75" customHeight="true" x14ac:dyDescent="0.25">
      <c r="B5" s="327" t="s">
        <v>57</v>
      </c>
      <c r="C5" s="336" t="s">
        <v>121</v>
      </c>
      <c r="D5" s="338" t="s">
        <v>106</v>
      </c>
      <c r="E5" s="338" t="s">
        <v>107</v>
      </c>
      <c r="F5" s="338" t="s">
        <v>122</v>
      </c>
      <c r="G5" s="340" t="s">
        <v>108</v>
      </c>
      <c r="H5" s="336" t="s">
        <v>121</v>
      </c>
      <c r="I5" s="338" t="s">
        <v>106</v>
      </c>
      <c r="J5" s="338" t="s">
        <v>107</v>
      </c>
      <c r="K5" s="331" t="s">
        <v>125</v>
      </c>
      <c r="L5" s="332"/>
      <c r="M5" s="335" t="s">
        <v>126</v>
      </c>
      <c r="N5" s="334"/>
      <c r="O5" s="336" t="s">
        <v>121</v>
      </c>
      <c r="P5" s="338" t="s">
        <v>106</v>
      </c>
      <c r="Q5" s="338" t="s">
        <v>107</v>
      </c>
      <c r="R5" s="331" t="s">
        <v>125</v>
      </c>
      <c r="S5" s="332"/>
      <c r="T5" s="333" t="s">
        <v>127</v>
      </c>
      <c r="U5" s="334"/>
      <c r="V5" s="336" t="s">
        <v>121</v>
      </c>
      <c r="W5" s="338" t="s">
        <v>106</v>
      </c>
      <c r="X5" s="338" t="s">
        <v>107</v>
      </c>
      <c r="Y5" s="331" t="s">
        <v>125</v>
      </c>
      <c r="Z5" s="332"/>
      <c r="AA5" s="335" t="s">
        <v>128</v>
      </c>
      <c r="AB5" s="334"/>
    </row>
    <row r="6" ht="19.5" customHeight="true" x14ac:dyDescent="0.25">
      <c r="B6" s="328"/>
      <c r="C6" s="337"/>
      <c r="D6" s="339"/>
      <c r="E6" s="339"/>
      <c r="F6" s="339"/>
      <c r="G6" s="341"/>
      <c r="H6" s="337"/>
      <c r="I6" s="339"/>
      <c r="J6" s="339"/>
      <c r="K6" s="204" t="s">
        <v>123</v>
      </c>
      <c r="L6" s="191" t="s">
        <v>109</v>
      </c>
      <c r="M6" s="204" t="s">
        <v>123</v>
      </c>
      <c r="N6" s="191" t="s">
        <v>109</v>
      </c>
      <c r="O6" s="337"/>
      <c r="P6" s="339"/>
      <c r="Q6" s="339"/>
      <c r="R6" s="204" t="s">
        <v>123</v>
      </c>
      <c r="S6" s="191" t="s">
        <v>109</v>
      </c>
      <c r="T6" s="204" t="s">
        <v>123</v>
      </c>
      <c r="U6" s="191" t="s">
        <v>109</v>
      </c>
      <c r="V6" s="337"/>
      <c r="W6" s="339"/>
      <c r="X6" s="339"/>
      <c r="Y6" s="204" t="s">
        <v>123</v>
      </c>
      <c r="Z6" s="191" t="s">
        <v>109</v>
      </c>
      <c r="AA6" s="204" t="s">
        <v>123</v>
      </c>
      <c r="AB6" s="192" t="s">
        <v>109</v>
      </c>
    </row>
    <row r="7" x14ac:dyDescent="0.25">
      <c r="B7" s="47" t="s">
        <v>104</v>
      </c>
      <c r="C7" s="161">
        <f>statadata6!C7</f>
        <v>23813.3515625</v>
      </c>
      <c r="D7" s="161">
        <f>statadata6!D7</f>
        <v>103852.671875</v>
      </c>
      <c r="E7" s="161">
        <f>statadata6!E7</f>
        <v>92827.9765625</v>
      </c>
      <c r="F7" s="113">
        <f>statadata6!F7</f>
        <v>0.10799999535083771</v>
      </c>
      <c r="G7" s="184">
        <f>statadata6!G7</f>
        <v>0.47099998593330383</v>
      </c>
      <c r="H7" s="185">
        <f>statadata6!H7</f>
        <v>0</v>
      </c>
      <c r="I7" s="161">
        <f>statadata6!I7</f>
        <v>3</v>
      </c>
      <c r="J7" s="161">
        <f>statadata6!J7</f>
        <v>4</v>
      </c>
      <c r="K7" s="181" t="str">
        <f>IF(ISBLANK(statadata6!K7),"-",statadata6!K7)</f>
        <v>-</v>
      </c>
      <c r="L7" s="168">
        <f>IF(ISBLANK(statadata6!L7),"-",statadata6!L7)</f>
        <v>1.4916863441467285</v>
      </c>
      <c r="M7" s="181" t="str">
        <f>IF(ISBLANK(statadata6!M7),"-",statadata6!M7)</f>
        <v>-</v>
      </c>
      <c r="N7" s="181">
        <f>IF(ISBLANK(statadata6!N7),"-",statadata6!N7)</f>
        <v>0.32961776852607727</v>
      </c>
      <c r="O7" s="107">
        <f>statadata6!O7</f>
        <v>0</v>
      </c>
      <c r="P7" s="174">
        <f>statadata6!P7</f>
        <v>0</v>
      </c>
      <c r="Q7" s="161">
        <f>statadata6!Q7</f>
        <v>0</v>
      </c>
      <c r="R7" s="168" t="str">
        <f>IF(ISBLANK(statadata6!R7),"-",statadata6!R7)</f>
        <v>-</v>
      </c>
      <c r="S7" s="168" t="str">
        <f>IF(ISBLANK(statadata6!S7),"-",statadata6!S7)</f>
        <v>-</v>
      </c>
      <c r="T7" s="181" t="str">
        <f>IF(ISBLANK(statadata6!T7),"-",statadata6!T7)</f>
        <v>-</v>
      </c>
      <c r="U7" s="181" t="str">
        <f>IF(ISBLANK(statadata6!U7),"-",statadata6!U7)</f>
        <v>-</v>
      </c>
      <c r="V7" s="107">
        <f>statadata6!V7</f>
        <v>0</v>
      </c>
      <c r="W7" s="174">
        <f>statadata6!W7</f>
        <v>0</v>
      </c>
      <c r="X7" s="161">
        <f>statadata6!X7</f>
        <v>0</v>
      </c>
      <c r="Y7" s="168" t="str">
        <f>IF(ISBLANK(statadata6!Y7),"-",statadata6!Y7)</f>
        <v>-</v>
      </c>
      <c r="Z7" s="168" t="str">
        <f>IF(ISBLANK(statadata6!Z7),"-",statadata6!Z7)</f>
        <v>-</v>
      </c>
      <c r="AA7" s="181" t="str">
        <f>IF(ISBLANK(statadata6!AA7),"-",statadata6!AA7)</f>
        <v>-</v>
      </c>
      <c r="AB7" s="170" t="str">
        <f>IF(ISBLANK(statadata6!AB7),"-",statadata6!AB7)</f>
        <v>-</v>
      </c>
    </row>
    <row r="8" x14ac:dyDescent="0.25">
      <c r="B8" s="163" t="s">
        <v>103</v>
      </c>
      <c r="C8" s="164">
        <f>statadata6!C8</f>
        <v>1034163.9375</v>
      </c>
      <c r="D8" s="164">
        <f>statadata6!D8</f>
        <v>711540.125</v>
      </c>
      <c r="E8" s="164">
        <f>statadata6!E8</f>
        <v>464047.90625</v>
      </c>
      <c r="F8" s="179">
        <f>statadata6!F8</f>
        <v>0.46799999475479126</v>
      </c>
      <c r="G8" s="186">
        <f>statadata6!G8</f>
        <v>0.32199999690055847</v>
      </c>
      <c r="H8" s="187">
        <f>statadata6!H8</f>
        <v>7</v>
      </c>
      <c r="I8" s="164">
        <f>statadata6!I8</f>
        <v>57</v>
      </c>
      <c r="J8" s="164">
        <f>statadata6!J8</f>
        <v>192</v>
      </c>
      <c r="K8" s="166">
        <f>IF(ISBLANK(statadata6!K8),"-",statadata6!K8)</f>
        <v>61.126529693603516</v>
      </c>
      <c r="L8" s="166">
        <f>IF(ISBLANK(statadata6!L8),"-",statadata6!L8)</f>
        <v>5.164912223815918</v>
      </c>
      <c r="M8" s="182">
        <f>IF(ISBLANK(statadata6!M8),"-",statadata6!M8)</f>
        <v>0.98364049196243286</v>
      </c>
      <c r="N8" s="182">
        <f>IF(ISBLANK(statadata6!N8),"-",statadata6!N8)</f>
        <v>0.80638587474822998</v>
      </c>
      <c r="O8" s="165">
        <f>statadata6!O8</f>
        <v>3</v>
      </c>
      <c r="P8" s="175">
        <f>statadata6!P8</f>
        <v>10</v>
      </c>
      <c r="Q8" s="164">
        <f>statadata6!Q8</f>
        <v>30</v>
      </c>
      <c r="R8" s="166">
        <f>IF(ISBLANK(statadata6!R8),"-",statadata6!R8)</f>
        <v>22.285715103149414</v>
      </c>
      <c r="S8" s="166">
        <f>IF(ISBLANK(statadata6!S8),"-",statadata6!S8)</f>
        <v>4.6000003814697266</v>
      </c>
      <c r="T8" s="182">
        <f>IF(ISBLANK(statadata6!T8),"-",statadata6!T8)</f>
        <v>0.95512819290161133</v>
      </c>
      <c r="U8" s="182">
        <f>IF(ISBLANK(statadata6!U8),"-",statadata6!U8)</f>
        <v>0.78260868787765503</v>
      </c>
      <c r="V8" s="165">
        <f>statadata6!V8</f>
        <v>1</v>
      </c>
      <c r="W8" s="175">
        <f>statadata6!W8</f>
        <v>2</v>
      </c>
      <c r="X8" s="164">
        <f>statadata6!X8</f>
        <v>12</v>
      </c>
      <c r="Y8" s="166">
        <f>IF(ISBLANK(statadata6!Y8),"-",statadata6!Y8)</f>
        <v>26.74285888671875</v>
      </c>
      <c r="Z8" s="166">
        <f>IF(ISBLANK(statadata6!Z8),"-",statadata6!Z8)</f>
        <v>9.1999998092651367</v>
      </c>
      <c r="AA8" s="182">
        <f>IF(ISBLANK(statadata6!AA8),"-",statadata6!AA8)</f>
        <v>0.96260684728622437</v>
      </c>
      <c r="AB8" s="190">
        <f>IF(ISBLANK(statadata6!AB8),"-",statadata6!AB8)</f>
        <v>0.8913043737411499</v>
      </c>
    </row>
    <row r="9" ht="15.75" thickBot="true" x14ac:dyDescent="0.3">
      <c r="B9" s="159" t="s">
        <v>105</v>
      </c>
      <c r="C9" s="162">
        <f>statadata6!C9</f>
        <v>828430.375</v>
      </c>
      <c r="D9" s="162">
        <f>statadata6!D9</f>
        <v>243656</v>
      </c>
      <c r="E9" s="162">
        <f>statadata6!E9</f>
        <v>146193.59375</v>
      </c>
      <c r="F9" s="180">
        <f>statadata6!F9</f>
        <v>0.68000000715255737</v>
      </c>
      <c r="G9" s="188">
        <f>statadata6!G9</f>
        <v>0.20000000298023224</v>
      </c>
      <c r="H9" s="189">
        <f>statadata6!H9</f>
        <v>34</v>
      </c>
      <c r="I9" s="162">
        <f>statadata6!I9</f>
        <v>94</v>
      </c>
      <c r="J9" s="162">
        <f>statadata6!J9</f>
        <v>327</v>
      </c>
      <c r="K9" s="167">
        <f>IF(ISBLANK(statadata6!K9),"-",statadata6!K9)</f>
        <v>54.5</v>
      </c>
      <c r="L9" s="167">
        <f>IF(ISBLANK(statadata6!L9),"-",statadata6!L9)</f>
        <v>5.7978725433349609</v>
      </c>
      <c r="M9" s="183">
        <f>IF(ISBLANK(statadata6!M9),"-",statadata6!M9)</f>
        <v>0.98165136575698853</v>
      </c>
      <c r="N9" s="183">
        <f>IF(ISBLANK(statadata6!N9),"-",statadata6!N9)</f>
        <v>0.82752293348312378</v>
      </c>
      <c r="O9" s="160">
        <f>statadata6!O9</f>
        <v>4</v>
      </c>
      <c r="P9" s="176">
        <f>statadata6!P9</f>
        <v>8</v>
      </c>
      <c r="Q9" s="162">
        <f>statadata6!Q9</f>
        <v>80</v>
      </c>
      <c r="R9" s="167">
        <f>IF(ISBLANK(statadata6!R9),"-",statadata6!R9)</f>
        <v>113.33334350585938</v>
      </c>
      <c r="S9" s="167">
        <f>IF(ISBLANK(statadata6!S9),"-",statadata6!S9)</f>
        <v>16.666667938232422</v>
      </c>
      <c r="T9" s="183">
        <f>IF(ISBLANK(statadata6!T9),"-",statadata6!T9)</f>
        <v>0.99117648601531982</v>
      </c>
      <c r="U9" s="183">
        <f>IF(ISBLANK(statadata6!U9),"-",statadata6!U9)</f>
        <v>0.93999999761581421</v>
      </c>
      <c r="V9" s="160">
        <f>statadata6!V9</f>
        <v>13</v>
      </c>
      <c r="W9" s="176">
        <f>statadata6!W9</f>
        <v>26</v>
      </c>
      <c r="X9" s="162">
        <f>statadata6!X9</f>
        <v>120</v>
      </c>
      <c r="Y9" s="167">
        <f>IF(ISBLANK(statadata6!Y9),"-",statadata6!Y9)</f>
        <v>52.307689666748047</v>
      </c>
      <c r="Z9" s="167">
        <f>IF(ISBLANK(statadata6!Z9),"-",statadata6!Z9)</f>
        <v>7.6923074722290039</v>
      </c>
      <c r="AA9" s="183">
        <f>IF(ISBLANK(statadata6!AA9),"-",statadata6!AA9)</f>
        <v>0.98088234663009644</v>
      </c>
      <c r="AB9" s="169">
        <f>IF(ISBLANK(statadata6!AB9),"-",statadata6!AB9)</f>
        <v>0.87000000476837158</v>
      </c>
    </row>
    <row r="10" ht="12" customHeight="true" x14ac:dyDescent="0.25">
      <c r="B10" s="172" t="str">
        <f>"Quellen: Daten " &amp; "aus der Surveillance gem. Infektionsschutzgesetz der lezten 8 Kalenderwochen und des RKI-Impfquotenmonitorings (Stand: " &amp; statadata1!AC4 &amp;")"</f>
        <v>Quellen: Daten aus der Surveillance gem. Infektionsschutzgesetz der lezten 8 Kalenderwochen und des RKI-Impfquotenmonitorings (Stand: 19.01.2022)</v>
      </c>
      <c r="C10" s="172"/>
      <c r="D10" s="172"/>
      <c r="E10" s="206"/>
      <c r="F10" s="173"/>
      <c r="G10" s="172"/>
      <c r="H10" s="172"/>
      <c r="I10" s="172"/>
      <c r="J10" s="172"/>
      <c r="K10" s="206"/>
      <c r="L10" s="173"/>
      <c r="M10" s="173"/>
      <c r="N10" s="172"/>
      <c r="O10" s="178"/>
      <c r="P10" s="178"/>
      <c r="Q10" s="207"/>
      <c r="R10" s="171"/>
      <c r="S10" s="178"/>
      <c r="T10" s="178"/>
      <c r="U10" s="205"/>
      <c r="V10" s="205"/>
      <c r="W10" s="205"/>
      <c r="X10" s="205"/>
      <c r="Y10" s="205"/>
      <c r="Z10" s="205"/>
      <c r="AA10" s="205"/>
      <c r="AB10" s="205"/>
    </row>
    <row r="11" ht="12" customHeight="true" x14ac:dyDescent="0.25">
      <c r="B11" s="193" t="s">
        <v>116</v>
      </c>
      <c r="C11" s="173"/>
      <c r="D11" s="173"/>
      <c r="E11" s="173"/>
      <c r="F11" s="173"/>
      <c r="G11" s="173"/>
      <c r="H11" s="173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8"/>
      <c r="AB11" s="178"/>
    </row>
    <row r="12" ht="12" customHeight="true" x14ac:dyDescent="0.25">
      <c r="B12" s="193" t="s">
        <v>119</v>
      </c>
      <c r="C12" s="173"/>
      <c r="D12" s="173"/>
      <c r="E12" s="173"/>
      <c r="F12" s="173"/>
      <c r="G12" s="173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8"/>
      <c r="AB12" s="178"/>
    </row>
    <row r="13" ht="12" customHeight="true" x14ac:dyDescent="0.25">
      <c r="B13" s="177" t="s">
        <v>117</v>
      </c>
      <c r="C13" s="177"/>
      <c r="D13" s="177"/>
      <c r="E13" s="177"/>
      <c r="F13" s="177"/>
      <c r="G13" s="177"/>
      <c r="H13" s="177"/>
      <c r="I13" s="177"/>
      <c r="J13" s="177"/>
      <c r="K13" s="177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8"/>
      <c r="AB13" s="178"/>
    </row>
    <row r="14" ht="12" customHeight="true" x14ac:dyDescent="0.25">
      <c r="B14" s="193" t="s">
        <v>118</v>
      </c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78"/>
      <c r="AB14" s="178"/>
    </row>
    <row r="15" ht="12" customHeight="true" x14ac:dyDescent="0.25">
      <c r="B15" s="173" t="s">
        <v>124</v>
      </c>
      <c r="C15" s="178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8"/>
      <c r="U15" s="178"/>
      <c r="V15" s="178"/>
      <c r="W15" s="178"/>
      <c r="X15" s="178"/>
      <c r="Y15" s="178"/>
      <c r="Z15" s="178"/>
      <c r="AA15" s="178"/>
      <c r="AB15" s="178"/>
    </row>
    <row r="17" x14ac:dyDescent="0.25">
      <c r="H17" s="70"/>
      <c r="I17" s="70"/>
    </row>
  </sheetData>
  <mergeCells count="26">
    <mergeCell ref="B3:AB3"/>
    <mergeCell ref="H4:N4"/>
    <mergeCell ref="O4:U4"/>
    <mergeCell ref="V4:AB4"/>
    <mergeCell ref="C4:G4"/>
    <mergeCell ref="G5:G6"/>
    <mergeCell ref="M5:N5"/>
    <mergeCell ref="K5:L5"/>
    <mergeCell ref="F5:F6"/>
    <mergeCell ref="B5:B6"/>
    <mergeCell ref="C5:C6"/>
    <mergeCell ref="D5:D6"/>
    <mergeCell ref="E5:E6"/>
    <mergeCell ref="R5:S5"/>
    <mergeCell ref="T5:U5"/>
    <mergeCell ref="Y5:Z5"/>
    <mergeCell ref="AA5:AB5"/>
    <mergeCell ref="H5:H6"/>
    <mergeCell ref="I5:I6"/>
    <mergeCell ref="J5:J6"/>
    <mergeCell ref="O5:O6"/>
    <mergeCell ref="P5:P6"/>
    <mergeCell ref="Q5:Q6"/>
    <mergeCell ref="V5:V6"/>
    <mergeCell ref="W5:W6"/>
    <mergeCell ref="X5:X6"/>
  </mergeCells>
  <pageMargins left="0.7" right="0.7" top="0.787401575" bottom="0.787401575" header="0.3" footer="0.3"/>
  <pageSetup paperSize="9" orientation="portrait"/>
  <ignoredErrors>
    <ignoredError sqref="G7:G9" formula="true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D49"/>
  <sheetViews>
    <sheetView workbookViewId="0">
      <selection activeCell="AD4" sqref="AD4"/>
    </sheetView>
  </sheetViews>
  <sheetFormatPr baseColWidth="10" defaultColWidth="9.140625" defaultRowHeight="15" x14ac:dyDescent="0.25"/>
  <sheetData>
    <row r="3" x14ac:dyDescent="0.25">
      <c r="AC3" t="s">
        <v>439</v>
      </c>
      <c r="AD3" t="s">
        <v>441</v>
      </c>
    </row>
    <row r="4" x14ac:dyDescent="0.25">
      <c r="AC4" t="s">
        <v>440</v>
      </c>
      <c r="AD4" t="s">
        <v>442</v>
      </c>
    </row>
    <row r="7" x14ac:dyDescent="0.25">
      <c r="B7" t="s">
        <v>375</v>
      </c>
      <c r="C7" t="s">
        <v>418</v>
      </c>
      <c r="D7" t="s">
        <v>419</v>
      </c>
      <c r="E7" t="s">
        <v>420</v>
      </c>
      <c r="F7" t="s">
        <v>421</v>
      </c>
      <c r="G7" t="s">
        <v>422</v>
      </c>
      <c r="H7" t="s">
        <v>423</v>
      </c>
      <c r="I7" t="s">
        <v>424</v>
      </c>
      <c r="J7" t="s">
        <v>425</v>
      </c>
      <c r="K7" t="s">
        <v>426</v>
      </c>
      <c r="L7" t="s">
        <v>427</v>
      </c>
      <c r="M7" t="s">
        <v>428</v>
      </c>
      <c r="N7" t="s">
        <v>429</v>
      </c>
      <c r="O7" t="s">
        <v>430</v>
      </c>
      <c r="P7" t="s">
        <v>431</v>
      </c>
      <c r="Q7" t="s">
        <v>432</v>
      </c>
      <c r="R7" t="s">
        <v>433</v>
      </c>
      <c r="S7" t="s">
        <v>434</v>
      </c>
      <c r="T7" t="s">
        <v>435</v>
      </c>
      <c r="U7" t="s">
        <v>436</v>
      </c>
      <c r="V7" t="s">
        <v>437</v>
      </c>
      <c r="W7" t="s">
        <v>438</v>
      </c>
    </row>
    <row r="8" x14ac:dyDescent="0.25">
      <c r="B8" t="s">
        <v>376</v>
      </c>
      <c r="C8" s="33">
        <v>32193</v>
      </c>
      <c r="D8" s="33">
        <v>785.50335693359375</v>
      </c>
      <c r="E8" s="33">
        <v>778.35394287109375</v>
      </c>
      <c r="F8" s="33">
        <v>1499.3387451171875</v>
      </c>
      <c r="G8" s="33">
        <v>1368.9810791015625</v>
      </c>
      <c r="H8" s="33">
        <v>884.26873779296875</v>
      </c>
      <c r="I8" s="33">
        <v>205.61775207519531</v>
      </c>
      <c r="J8" s="33">
        <v>213</v>
      </c>
      <c r="K8" s="33">
        <v>5.1498584747314453</v>
      </c>
      <c r="L8" s="33">
        <v>75</v>
      </c>
      <c r="M8" s="33">
        <v>1.8133304119110107</v>
      </c>
      <c r="N8" s="33">
        <v>2.2228891849517822</v>
      </c>
      <c r="O8" s="33">
        <v>1.33428955078125</v>
      </c>
      <c r="P8" s="33">
        <v>1.3612077236175537</v>
      </c>
      <c r="Q8" s="33">
        <v>2.6266539096832275</v>
      </c>
      <c r="R8" s="33">
        <v>121</v>
      </c>
      <c r="S8" s="33">
        <v>106</v>
      </c>
      <c r="T8" s="33">
        <v>0</v>
      </c>
      <c r="U8" s="33">
        <v>0</v>
      </c>
      <c r="V8" s="33">
        <v>13</v>
      </c>
      <c r="W8" s="33">
        <v>93</v>
      </c>
    </row>
    <row r="9" x14ac:dyDescent="0.25">
      <c r="B9" t="s">
        <v>377</v>
      </c>
      <c r="C9" s="33">
        <v>8071</v>
      </c>
      <c r="D9" s="33">
        <v>639.918701171875</v>
      </c>
      <c r="E9" s="33">
        <v>639.88873291015625</v>
      </c>
      <c r="F9" s="33">
        <v>1177.3131103515625</v>
      </c>
      <c r="G9" s="33">
        <v>1224.953857421875</v>
      </c>
      <c r="H9" s="33">
        <v>718.17596435546875</v>
      </c>
      <c r="I9" s="33">
        <v>176.25056457519531</v>
      </c>
      <c r="J9" s="33">
        <v>52</v>
      </c>
      <c r="K9" s="33">
        <v>4.122687816619873</v>
      </c>
      <c r="L9" s="33">
        <v>16</v>
      </c>
      <c r="M9" s="33">
        <v>1.268519401550293</v>
      </c>
      <c r="N9" s="33">
        <v>1.4615930318832397</v>
      </c>
      <c r="O9" s="33">
        <v>0</v>
      </c>
      <c r="P9" s="33">
        <v>1.393314003944397</v>
      </c>
      <c r="Q9" s="33">
        <v>1.2978686094284058</v>
      </c>
      <c r="R9" s="33">
        <v>25</v>
      </c>
      <c r="S9" s="33">
        <v>22</v>
      </c>
      <c r="T9" s="33">
        <v>0</v>
      </c>
      <c r="U9" s="33">
        <v>0</v>
      </c>
      <c r="V9" s="33">
        <v>3</v>
      </c>
      <c r="W9" s="33">
        <v>19</v>
      </c>
    </row>
    <row r="10" x14ac:dyDescent="0.25">
      <c r="B10" t="s">
        <v>378</v>
      </c>
      <c r="C10" s="33">
        <v>930</v>
      </c>
      <c r="D10" s="33">
        <v>712.75836181640625</v>
      </c>
      <c r="E10" s="33">
        <v>712.75836181640625</v>
      </c>
      <c r="F10" s="33">
        <v>1279.53466796875</v>
      </c>
      <c r="G10" s="33">
        <v>1464.7137451171875</v>
      </c>
      <c r="H10" s="33">
        <v>846.1253662109375</v>
      </c>
      <c r="I10" s="33">
        <v>170.44923400878906</v>
      </c>
      <c r="J10" s="33">
        <v>0</v>
      </c>
      <c r="K10" s="33">
        <v>0</v>
      </c>
      <c r="L10" s="33">
        <v>0</v>
      </c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</row>
    <row r="11" x14ac:dyDescent="0.25">
      <c r="B11" t="s">
        <v>379</v>
      </c>
      <c r="C11" s="33">
        <v>755</v>
      </c>
      <c r="D11" s="33">
        <v>584.87689208984375</v>
      </c>
      <c r="E11" s="33">
        <v>584.87689208984375</v>
      </c>
      <c r="F11" s="33">
        <v>973.45751953125</v>
      </c>
      <c r="G11" s="33">
        <v>1374.923095703125</v>
      </c>
      <c r="H11" s="33">
        <v>634.93511962890625</v>
      </c>
      <c r="I11" s="33">
        <v>165.03326416015625</v>
      </c>
      <c r="J11" s="33">
        <v>7</v>
      </c>
      <c r="K11" s="33">
        <v>5.4226994514465332</v>
      </c>
      <c r="L11" s="33">
        <v>3</v>
      </c>
      <c r="M11" s="33">
        <v>2.3240139484405518</v>
      </c>
      <c r="N11" s="33">
        <v>0</v>
      </c>
      <c r="O11" s="33">
        <v>0</v>
      </c>
      <c r="P11" s="33">
        <v>3.0452525615692139</v>
      </c>
      <c r="Q11" s="33">
        <v>2.538973331451416</v>
      </c>
      <c r="R11" s="33">
        <v>3</v>
      </c>
      <c r="S11" s="33">
        <v>3</v>
      </c>
      <c r="T11" s="33">
        <v>0</v>
      </c>
      <c r="U11" s="33">
        <v>0</v>
      </c>
      <c r="V11" s="33">
        <v>1</v>
      </c>
      <c r="W11" s="33">
        <v>2</v>
      </c>
    </row>
    <row r="12" x14ac:dyDescent="0.25">
      <c r="B12" t="s">
        <v>380</v>
      </c>
      <c r="C12" s="33">
        <v>410</v>
      </c>
      <c r="D12" s="33">
        <v>665.82220458984375</v>
      </c>
      <c r="E12" s="33">
        <v>665.31439208984375</v>
      </c>
      <c r="F12" s="33">
        <v>1475.519775390625</v>
      </c>
      <c r="G12" s="33">
        <v>1061.4771728515625</v>
      </c>
      <c r="H12" s="33">
        <v>779.9752197265625</v>
      </c>
      <c r="I12" s="33">
        <v>171.14913940429688</v>
      </c>
      <c r="J12" s="33">
        <v>0</v>
      </c>
      <c r="K12" s="33">
        <v>0</v>
      </c>
      <c r="L12" s="33">
        <v>0</v>
      </c>
      <c r="M12" s="33">
        <v>0</v>
      </c>
      <c r="N12" s="33">
        <v>0</v>
      </c>
      <c r="O12" s="33">
        <v>0</v>
      </c>
      <c r="P12" s="33">
        <v>0</v>
      </c>
      <c r="Q12" s="33">
        <v>0</v>
      </c>
      <c r="R12" s="33">
        <v>2</v>
      </c>
      <c r="S12" s="33">
        <v>2</v>
      </c>
      <c r="T12" s="33">
        <v>0</v>
      </c>
      <c r="U12" s="33">
        <v>0</v>
      </c>
      <c r="V12" s="33">
        <v>0</v>
      </c>
      <c r="W12" s="33">
        <v>2</v>
      </c>
    </row>
    <row r="13" x14ac:dyDescent="0.25">
      <c r="B13" t="s">
        <v>381</v>
      </c>
      <c r="C13" s="33">
        <v>682</v>
      </c>
      <c r="D13" s="33">
        <v>601.474609375</v>
      </c>
      <c r="E13" s="33">
        <v>601.453369140625</v>
      </c>
      <c r="F13" s="33">
        <v>1221.3079833984375</v>
      </c>
      <c r="G13" s="33">
        <v>1054.4815673828125</v>
      </c>
      <c r="H13" s="33">
        <v>664.2763671875</v>
      </c>
      <c r="I13" s="33">
        <v>150.13136291503906</v>
      </c>
      <c r="J13" s="33">
        <v>2</v>
      </c>
      <c r="K13" s="33">
        <v>1.763792872428894</v>
      </c>
      <c r="L13" s="33">
        <v>0</v>
      </c>
      <c r="M13" s="33">
        <v>0</v>
      </c>
      <c r="N13" s="33">
        <v>0</v>
      </c>
      <c r="O13" s="33">
        <v>0</v>
      </c>
      <c r="P13" s="33">
        <v>0</v>
      </c>
      <c r="Q13" s="33">
        <v>0</v>
      </c>
      <c r="R13" s="33">
        <v>4</v>
      </c>
      <c r="S13" s="33">
        <v>4</v>
      </c>
      <c r="T13" s="33">
        <v>0</v>
      </c>
      <c r="U13" s="33">
        <v>0</v>
      </c>
      <c r="V13" s="33">
        <v>0</v>
      </c>
      <c r="W13" s="33">
        <v>4</v>
      </c>
    </row>
    <row r="14" x14ac:dyDescent="0.25">
      <c r="B14" t="s">
        <v>382</v>
      </c>
      <c r="C14" s="33">
        <v>878</v>
      </c>
      <c r="D14" s="33">
        <v>408.77896118164063</v>
      </c>
      <c r="E14" s="33">
        <v>408.77896118164063</v>
      </c>
      <c r="F14" s="33">
        <v>641.86480712890625</v>
      </c>
      <c r="G14" s="33">
        <v>776.60174560546875</v>
      </c>
      <c r="H14" s="33">
        <v>488.03897094726563</v>
      </c>
      <c r="I14" s="33">
        <v>97.378509521484375</v>
      </c>
      <c r="J14" s="33">
        <v>5</v>
      </c>
      <c r="K14" s="33">
        <v>2.3278985023498535</v>
      </c>
      <c r="L14" s="33">
        <v>0</v>
      </c>
      <c r="M14" s="33">
        <v>0</v>
      </c>
      <c r="N14" s="33">
        <v>0</v>
      </c>
      <c r="O14" s="33">
        <v>0</v>
      </c>
      <c r="P14" s="33">
        <v>0</v>
      </c>
      <c r="Q14" s="33">
        <v>0</v>
      </c>
      <c r="R14" s="33">
        <v>2</v>
      </c>
      <c r="S14" s="33">
        <v>2</v>
      </c>
      <c r="T14" s="33">
        <v>0</v>
      </c>
      <c r="U14" s="33">
        <v>0</v>
      </c>
      <c r="V14" s="33">
        <v>1</v>
      </c>
      <c r="W14" s="33">
        <v>1</v>
      </c>
    </row>
    <row r="15" x14ac:dyDescent="0.25">
      <c r="B15" t="s">
        <v>383</v>
      </c>
      <c r="C15" s="33">
        <v>1051</v>
      </c>
      <c r="D15" s="33">
        <v>573.9061279296875</v>
      </c>
      <c r="E15" s="33">
        <v>573.9061279296875</v>
      </c>
      <c r="F15" s="33">
        <v>1158.876708984375</v>
      </c>
      <c r="G15" s="33">
        <v>1127.5299072265625</v>
      </c>
      <c r="H15" s="33">
        <v>605.9100341796875</v>
      </c>
      <c r="I15" s="33">
        <v>158.65003967285156</v>
      </c>
      <c r="J15" s="33">
        <v>6</v>
      </c>
      <c r="K15" s="33">
        <v>3.2763431072235107</v>
      </c>
      <c r="L15" s="33">
        <v>2</v>
      </c>
      <c r="M15" s="33">
        <v>1.0921143293380737</v>
      </c>
      <c r="N15" s="33">
        <v>4.808617115020752</v>
      </c>
      <c r="O15" s="33">
        <v>0</v>
      </c>
      <c r="P15" s="33">
        <v>1.0800535678863525</v>
      </c>
      <c r="Q15" s="33">
        <v>0</v>
      </c>
      <c r="R15" s="33">
        <v>4</v>
      </c>
      <c r="S15" s="33">
        <v>4</v>
      </c>
      <c r="T15" s="33">
        <v>0</v>
      </c>
      <c r="U15" s="33">
        <v>0</v>
      </c>
      <c r="V15" s="33">
        <v>0</v>
      </c>
      <c r="W15" s="33">
        <v>4</v>
      </c>
    </row>
    <row r="16" x14ac:dyDescent="0.25">
      <c r="B16" t="s">
        <v>384</v>
      </c>
      <c r="C16" s="33">
        <v>857</v>
      </c>
      <c r="D16" s="33">
        <v>828.81207275390625</v>
      </c>
      <c r="E16" s="33">
        <v>828.780029296875</v>
      </c>
      <c r="F16" s="33">
        <v>1448.4930419921875</v>
      </c>
      <c r="G16" s="33">
        <v>1645.9305419921875</v>
      </c>
      <c r="H16" s="33">
        <v>939.3369140625</v>
      </c>
      <c r="I16" s="33">
        <v>246.06298828125</v>
      </c>
      <c r="J16" s="33">
        <v>2</v>
      </c>
      <c r="K16" s="33">
        <v>1.9341424703598022</v>
      </c>
      <c r="L16" s="33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1</v>
      </c>
      <c r="S16" s="33">
        <v>1</v>
      </c>
      <c r="T16" s="33">
        <v>0</v>
      </c>
      <c r="U16" s="33">
        <v>0</v>
      </c>
      <c r="V16" s="33">
        <v>1</v>
      </c>
      <c r="W16" s="33">
        <v>0</v>
      </c>
    </row>
    <row r="17" x14ac:dyDescent="0.25">
      <c r="B17" t="s">
        <v>385</v>
      </c>
      <c r="C17" s="33">
        <v>965</v>
      </c>
      <c r="D17" s="33">
        <v>787.279541015625</v>
      </c>
      <c r="E17" s="33">
        <v>787.25384521484375</v>
      </c>
      <c r="F17" s="33">
        <v>1635.58544921875</v>
      </c>
      <c r="G17" s="33">
        <v>1438.2022705078125</v>
      </c>
      <c r="H17" s="33">
        <v>853.9405517578125</v>
      </c>
      <c r="I17" s="33">
        <v>245.1043701171875</v>
      </c>
      <c r="J17" s="33">
        <v>13</v>
      </c>
      <c r="K17" s="33">
        <v>10.605491638183594</v>
      </c>
      <c r="L17" s="33">
        <v>5</v>
      </c>
      <c r="M17" s="33">
        <v>4.0790352821350098</v>
      </c>
      <c r="N17" s="33">
        <v>0</v>
      </c>
      <c r="O17" s="33">
        <v>0</v>
      </c>
      <c r="P17" s="33">
        <v>3.2346234321594238</v>
      </c>
      <c r="Q17" s="33">
        <v>7.7401375770568848</v>
      </c>
      <c r="R17" s="33">
        <v>3</v>
      </c>
      <c r="S17" s="33">
        <v>1</v>
      </c>
      <c r="T17" s="33">
        <v>0</v>
      </c>
      <c r="U17" s="33">
        <v>0</v>
      </c>
      <c r="V17" s="33">
        <v>0</v>
      </c>
      <c r="W17" s="33">
        <v>1</v>
      </c>
    </row>
    <row r="18" x14ac:dyDescent="0.25">
      <c r="B18" t="s">
        <v>386</v>
      </c>
      <c r="C18" s="33">
        <v>1543</v>
      </c>
      <c r="D18" s="33">
        <v>760.735595703125</v>
      </c>
      <c r="E18" s="33">
        <v>760.735595703125</v>
      </c>
      <c r="F18" s="33">
        <v>1321.9559326171875</v>
      </c>
      <c r="G18" s="33">
        <v>1338.5174560546875</v>
      </c>
      <c r="H18" s="33">
        <v>856.218017578125</v>
      </c>
      <c r="I18" s="33">
        <v>223.06340026855469</v>
      </c>
      <c r="J18" s="33">
        <v>17</v>
      </c>
      <c r="K18" s="33">
        <v>8.3814029693603516</v>
      </c>
      <c r="L18" s="33">
        <v>6</v>
      </c>
      <c r="M18" s="33">
        <v>2.9581422805786133</v>
      </c>
      <c r="N18" s="33">
        <v>4.421257495880127</v>
      </c>
      <c r="O18" s="33">
        <v>0</v>
      </c>
      <c r="P18" s="33">
        <v>3.7969756126403809</v>
      </c>
      <c r="Q18" s="33">
        <v>1.6898742914199829</v>
      </c>
      <c r="R18" s="33">
        <v>6</v>
      </c>
      <c r="S18" s="33">
        <v>5</v>
      </c>
      <c r="T18" s="33">
        <v>0</v>
      </c>
      <c r="U18" s="33">
        <v>0</v>
      </c>
      <c r="V18" s="33">
        <v>0</v>
      </c>
      <c r="W18" s="33">
        <v>5</v>
      </c>
    </row>
    <row r="19" x14ac:dyDescent="0.25">
      <c r="B19" t="s">
        <v>387</v>
      </c>
      <c r="C19" s="33">
        <v>9019</v>
      </c>
      <c r="D19" s="33">
        <v>1022.1011352539063</v>
      </c>
      <c r="E19" s="33">
        <v>1018.8692626953125</v>
      </c>
      <c r="F19" s="33">
        <v>2053.358642578125</v>
      </c>
      <c r="G19" s="33">
        <v>1803.1287841796875</v>
      </c>
      <c r="H19" s="33">
        <v>1109.517333984375</v>
      </c>
      <c r="I19" s="33">
        <v>251.25930786132813</v>
      </c>
      <c r="J19" s="33">
        <v>70</v>
      </c>
      <c r="K19" s="33">
        <v>7.907844066619873</v>
      </c>
      <c r="L19" s="33">
        <v>28</v>
      </c>
      <c r="M19" s="33">
        <v>3.163137674331665</v>
      </c>
      <c r="N19" s="33">
        <v>2.0451779365539551</v>
      </c>
      <c r="O19" s="33">
        <v>1.550411581993103</v>
      </c>
      <c r="P19" s="33">
        <v>3.187657356262207</v>
      </c>
      <c r="Q19" s="33">
        <v>4.0073251724243164</v>
      </c>
      <c r="R19" s="33">
        <v>20</v>
      </c>
      <c r="S19" s="33">
        <v>17</v>
      </c>
      <c r="T19" s="33">
        <v>0</v>
      </c>
      <c r="U19" s="33">
        <v>0</v>
      </c>
      <c r="V19" s="33">
        <v>2</v>
      </c>
      <c r="W19" s="33">
        <v>15</v>
      </c>
    </row>
    <row r="20" x14ac:dyDescent="0.25">
      <c r="B20" t="s">
        <v>388</v>
      </c>
      <c r="C20" s="33">
        <v>846</v>
      </c>
      <c r="D20" s="33">
        <v>647.2095947265625</v>
      </c>
      <c r="E20" s="33">
        <v>647.03631591796875</v>
      </c>
      <c r="F20" s="33">
        <v>1387.33642578125</v>
      </c>
      <c r="G20" s="33">
        <v>957.31951904296875</v>
      </c>
      <c r="H20" s="33">
        <v>696.1343994140625</v>
      </c>
      <c r="I20" s="33">
        <v>177.83676147460938</v>
      </c>
      <c r="J20" s="33">
        <v>14</v>
      </c>
      <c r="K20" s="33">
        <v>10.707456588745117</v>
      </c>
      <c r="L20" s="33">
        <v>1</v>
      </c>
      <c r="M20" s="33">
        <v>0.76481837034225464</v>
      </c>
      <c r="N20" s="33">
        <v>0</v>
      </c>
      <c r="O20" s="33">
        <v>0</v>
      </c>
      <c r="P20" s="33">
        <v>0</v>
      </c>
      <c r="Q20" s="33">
        <v>2.6542799472808838</v>
      </c>
      <c r="R20" s="33">
        <v>4</v>
      </c>
      <c r="S20" s="33">
        <v>3</v>
      </c>
      <c r="T20" s="33">
        <v>0</v>
      </c>
      <c r="U20" s="33">
        <v>0</v>
      </c>
      <c r="V20" s="33">
        <v>1</v>
      </c>
      <c r="W20" s="33">
        <v>2</v>
      </c>
    </row>
    <row r="21" x14ac:dyDescent="0.25">
      <c r="B21" t="s">
        <v>389</v>
      </c>
      <c r="C21" s="33">
        <v>1988</v>
      </c>
      <c r="D21" s="33">
        <v>1252.3150634765625</v>
      </c>
      <c r="E21" s="33">
        <v>1252.1966552734375</v>
      </c>
      <c r="F21" s="33">
        <v>2873.16455078125</v>
      </c>
      <c r="G21" s="33">
        <v>2199.948974609375</v>
      </c>
      <c r="H21" s="33">
        <v>1357.210205078125</v>
      </c>
      <c r="I21" s="33">
        <v>303.39321899414063</v>
      </c>
      <c r="J21" s="33">
        <v>7</v>
      </c>
      <c r="K21" s="33">
        <v>4.4091434478759766</v>
      </c>
      <c r="L21" s="33">
        <v>1</v>
      </c>
      <c r="M21" s="33">
        <v>0.62987762689590454</v>
      </c>
      <c r="N21" s="33">
        <v>0</v>
      </c>
      <c r="O21" s="33">
        <v>0</v>
      </c>
      <c r="P21" s="33">
        <v>1.2566760778427124</v>
      </c>
      <c r="Q21" s="33">
        <v>0</v>
      </c>
      <c r="R21" s="33">
        <v>0</v>
      </c>
      <c r="S21" s="33">
        <v>0</v>
      </c>
      <c r="T21" s="33">
        <v>0</v>
      </c>
      <c r="U21" s="33">
        <v>0</v>
      </c>
      <c r="V21" s="33">
        <v>0</v>
      </c>
      <c r="W21" s="33">
        <v>0</v>
      </c>
    </row>
    <row r="22" x14ac:dyDescent="0.25">
      <c r="B22" t="s">
        <v>390</v>
      </c>
      <c r="C22" s="33">
        <v>716</v>
      </c>
      <c r="D22" s="33">
        <v>885.80975341796875</v>
      </c>
      <c r="E22" s="33">
        <v>859.8741455078125</v>
      </c>
      <c r="F22" s="33">
        <v>1729.7423095703125</v>
      </c>
      <c r="G22" s="33">
        <v>1776.56298828125</v>
      </c>
      <c r="H22" s="33">
        <v>961.92584228515625</v>
      </c>
      <c r="I22" s="33">
        <v>303.93997192382813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5</v>
      </c>
      <c r="S22" s="33">
        <v>5</v>
      </c>
      <c r="T22" s="33">
        <v>0</v>
      </c>
      <c r="U22" s="33">
        <v>0</v>
      </c>
      <c r="V22" s="33">
        <v>0</v>
      </c>
      <c r="W22" s="33">
        <v>5</v>
      </c>
    </row>
    <row r="23" x14ac:dyDescent="0.25">
      <c r="B23" t="s">
        <v>391</v>
      </c>
      <c r="C23" s="33">
        <v>1989</v>
      </c>
      <c r="D23" s="33">
        <v>940.31439208984375</v>
      </c>
      <c r="E23" s="33">
        <v>939.71905517578125</v>
      </c>
      <c r="F23" s="33">
        <v>1863.049560546875</v>
      </c>
      <c r="G23" s="33">
        <v>1506.7166748046875</v>
      </c>
      <c r="H23" s="33">
        <v>1060.17431640625</v>
      </c>
      <c r="I23" s="33">
        <v>206.87408447265625</v>
      </c>
      <c r="J23" s="33">
        <v>16</v>
      </c>
      <c r="K23" s="33">
        <v>7.5593290328979492</v>
      </c>
      <c r="L23" s="33">
        <v>10</v>
      </c>
      <c r="M23" s="33">
        <v>4.7245807647705078</v>
      </c>
      <c r="N23" s="33">
        <v>0</v>
      </c>
      <c r="O23" s="33">
        <v>6.0510711669921875</v>
      </c>
      <c r="P23" s="33">
        <v>4.5815653800964355</v>
      </c>
      <c r="Q23" s="33">
        <v>6.515718936920166</v>
      </c>
      <c r="R23" s="33">
        <v>6</v>
      </c>
      <c r="S23" s="33">
        <v>5</v>
      </c>
      <c r="T23" s="33">
        <v>0</v>
      </c>
      <c r="U23" s="33">
        <v>0</v>
      </c>
      <c r="V23" s="33">
        <v>0</v>
      </c>
      <c r="W23" s="33">
        <v>5</v>
      </c>
    </row>
    <row r="24" x14ac:dyDescent="0.25">
      <c r="B24" t="s">
        <v>392</v>
      </c>
      <c r="C24" s="33">
        <v>2697</v>
      </c>
      <c r="D24" s="33">
        <v>1242.153076171875</v>
      </c>
      <c r="E24" s="33">
        <v>1241.1412353515625</v>
      </c>
      <c r="F24" s="33">
        <v>2248.79541015625</v>
      </c>
      <c r="G24" s="33">
        <v>2494.7724609375</v>
      </c>
      <c r="H24" s="33">
        <v>1310.0469970703125</v>
      </c>
      <c r="I24" s="33">
        <v>275.43841552734375</v>
      </c>
      <c r="J24" s="33">
        <v>23</v>
      </c>
      <c r="K24" s="33">
        <v>10.584444999694824</v>
      </c>
      <c r="L24" s="33">
        <v>13</v>
      </c>
      <c r="M24" s="33">
        <v>5.9825124740600586</v>
      </c>
      <c r="N24" s="33">
        <v>0</v>
      </c>
      <c r="O24" s="33">
        <v>0</v>
      </c>
      <c r="P24" s="33">
        <v>6.1360516548156738</v>
      </c>
      <c r="Q24" s="33">
        <v>9.9078569412231445</v>
      </c>
      <c r="R24" s="33">
        <v>3</v>
      </c>
      <c r="S24" s="33">
        <v>2</v>
      </c>
      <c r="T24" s="33">
        <v>0</v>
      </c>
      <c r="U24" s="33">
        <v>0</v>
      </c>
      <c r="V24" s="33">
        <v>0</v>
      </c>
      <c r="W24" s="33">
        <v>2</v>
      </c>
    </row>
    <row r="25" x14ac:dyDescent="0.25">
      <c r="B25" t="s">
        <v>393</v>
      </c>
      <c r="C25" s="33">
        <v>783</v>
      </c>
      <c r="D25" s="33">
        <v>938.18524169921875</v>
      </c>
      <c r="E25" s="33">
        <v>938.18524169921875</v>
      </c>
      <c r="F25" s="33">
        <v>1952.56591796875</v>
      </c>
      <c r="G25" s="33">
        <v>1690.1845703125</v>
      </c>
      <c r="H25" s="33">
        <v>959.85443115234375</v>
      </c>
      <c r="I25" s="33">
        <v>262.21896362304688</v>
      </c>
      <c r="J25" s="33">
        <v>10</v>
      </c>
      <c r="K25" s="33">
        <v>11.981931686401367</v>
      </c>
      <c r="L25" s="33">
        <v>3</v>
      </c>
      <c r="M25" s="33">
        <v>3.5945794582366943</v>
      </c>
      <c r="N25" s="33">
        <v>20.445716857910156</v>
      </c>
      <c r="O25" s="33">
        <v>0</v>
      </c>
      <c r="P25" s="33">
        <v>2.2745366096496582</v>
      </c>
      <c r="Q25" s="33">
        <v>0</v>
      </c>
      <c r="R25" s="33">
        <v>2</v>
      </c>
      <c r="S25" s="33">
        <v>2</v>
      </c>
      <c r="T25" s="33">
        <v>0</v>
      </c>
      <c r="U25" s="33">
        <v>0</v>
      </c>
      <c r="V25" s="33">
        <v>1</v>
      </c>
      <c r="W25" s="33">
        <v>1</v>
      </c>
    </row>
    <row r="26" x14ac:dyDescent="0.25">
      <c r="B26" t="s">
        <v>394</v>
      </c>
      <c r="C26" s="33">
        <v>6245</v>
      </c>
      <c r="D26" s="33">
        <v>694.208251953125</v>
      </c>
      <c r="E26" s="33">
        <v>694.15264892578125</v>
      </c>
      <c r="F26" s="33">
        <v>1188.704345703125</v>
      </c>
      <c r="G26" s="33">
        <v>1062.0059814453125</v>
      </c>
      <c r="H26" s="33">
        <v>814.1531982421875</v>
      </c>
      <c r="I26" s="33">
        <v>202.79548645019531</v>
      </c>
      <c r="J26" s="33">
        <v>40</v>
      </c>
      <c r="K26" s="33">
        <v>4.446134090423584</v>
      </c>
      <c r="L26" s="33">
        <v>13</v>
      </c>
      <c r="M26" s="33">
        <v>1.4449934959411621</v>
      </c>
      <c r="N26" s="33">
        <v>2.9374902248382568</v>
      </c>
      <c r="O26" s="33">
        <v>4.5514540672302246</v>
      </c>
      <c r="P26" s="33">
        <v>0.21470284461975098</v>
      </c>
      <c r="Q26" s="33">
        <v>2.2574636936187744</v>
      </c>
      <c r="R26" s="33">
        <v>42</v>
      </c>
      <c r="S26" s="33">
        <v>40</v>
      </c>
      <c r="T26" s="33">
        <v>0</v>
      </c>
      <c r="U26" s="33">
        <v>0</v>
      </c>
      <c r="V26" s="33">
        <v>3</v>
      </c>
      <c r="W26" s="33">
        <v>37</v>
      </c>
    </row>
    <row r="27" x14ac:dyDescent="0.25">
      <c r="B27" t="s">
        <v>395</v>
      </c>
      <c r="C27" s="33">
        <v>809</v>
      </c>
      <c r="D27" s="33">
        <v>608.25238037109375</v>
      </c>
      <c r="E27" s="33">
        <v>608.1243896484375</v>
      </c>
      <c r="F27" s="33">
        <v>1189.181396484375</v>
      </c>
      <c r="G27" s="33">
        <v>630.67877197265625</v>
      </c>
      <c r="H27" s="33">
        <v>704.193359375</v>
      </c>
      <c r="I27" s="33">
        <v>276.09811401367188</v>
      </c>
      <c r="J27" s="33">
        <v>7</v>
      </c>
      <c r="K27" s="33">
        <v>5.2618918418884277</v>
      </c>
      <c r="L27" s="33">
        <v>0</v>
      </c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2</v>
      </c>
      <c r="S27" s="33">
        <v>2</v>
      </c>
      <c r="T27" s="33">
        <v>0</v>
      </c>
      <c r="U27" s="33">
        <v>0</v>
      </c>
      <c r="V27" s="33">
        <v>0</v>
      </c>
      <c r="W27" s="33">
        <v>2</v>
      </c>
    </row>
    <row r="28" x14ac:dyDescent="0.25">
      <c r="B28" t="s">
        <v>396</v>
      </c>
      <c r="C28" s="33">
        <v>339</v>
      </c>
      <c r="D28" s="33">
        <v>695.3846435546875</v>
      </c>
      <c r="E28" s="33">
        <v>695.3846435546875</v>
      </c>
      <c r="F28" s="33">
        <v>929.0096435546875</v>
      </c>
      <c r="G28" s="33">
        <v>1201.452880859375</v>
      </c>
      <c r="H28" s="33">
        <v>840.505126953125</v>
      </c>
      <c r="I28" s="33">
        <v>232.876708984375</v>
      </c>
      <c r="J28" s="33">
        <v>2</v>
      </c>
      <c r="K28" s="33">
        <v>4.1025643348693848</v>
      </c>
      <c r="L28" s="33">
        <v>1</v>
      </c>
      <c r="M28" s="33">
        <v>2.0512821674346924</v>
      </c>
      <c r="N28" s="33">
        <v>0</v>
      </c>
      <c r="O28" s="33">
        <v>0</v>
      </c>
      <c r="P28" s="33">
        <v>0</v>
      </c>
      <c r="Q28" s="33">
        <v>6.8493151664733887</v>
      </c>
      <c r="R28" s="33">
        <v>3</v>
      </c>
      <c r="S28" s="33">
        <v>3</v>
      </c>
      <c r="T28" s="33">
        <v>0</v>
      </c>
      <c r="U28" s="33">
        <v>0</v>
      </c>
      <c r="V28" s="33">
        <v>0</v>
      </c>
      <c r="W28" s="33">
        <v>3</v>
      </c>
    </row>
    <row r="29" x14ac:dyDescent="0.25">
      <c r="B29" t="s">
        <v>397</v>
      </c>
      <c r="C29" s="33">
        <v>1136</v>
      </c>
      <c r="D29" s="33">
        <v>880.5792236328125</v>
      </c>
      <c r="E29" s="33">
        <v>880.45635986328125</v>
      </c>
      <c r="F29" s="33">
        <v>1601.2431640625</v>
      </c>
      <c r="G29" s="33">
        <v>1136.248291015625</v>
      </c>
      <c r="H29" s="33">
        <v>1026.063232421875</v>
      </c>
      <c r="I29" s="33">
        <v>245.03730773925781</v>
      </c>
      <c r="J29" s="33">
        <v>2</v>
      </c>
      <c r="K29" s="33">
        <v>1.55009925365448</v>
      </c>
      <c r="L29" s="33">
        <v>1</v>
      </c>
      <c r="M29" s="33">
        <v>0.77504962682723999</v>
      </c>
      <c r="N29" s="33">
        <v>0</v>
      </c>
      <c r="O29" s="33">
        <v>0</v>
      </c>
      <c r="P29" s="33">
        <v>0</v>
      </c>
      <c r="Q29" s="33">
        <v>2.7532281875610352</v>
      </c>
      <c r="R29" s="33">
        <v>9</v>
      </c>
      <c r="S29" s="33">
        <v>9</v>
      </c>
      <c r="T29" s="33">
        <v>0</v>
      </c>
      <c r="U29" s="33">
        <v>0</v>
      </c>
      <c r="V29" s="33">
        <v>1</v>
      </c>
      <c r="W29" s="33">
        <v>8</v>
      </c>
    </row>
    <row r="30" x14ac:dyDescent="0.25">
      <c r="B30" t="s">
        <v>398</v>
      </c>
      <c r="C30" s="33">
        <v>300</v>
      </c>
      <c r="D30" s="33">
        <v>642.60467529296875</v>
      </c>
      <c r="E30" s="33">
        <v>642.5771484375</v>
      </c>
      <c r="F30" s="33">
        <v>1100.7269287109375</v>
      </c>
      <c r="G30" s="33">
        <v>1408.01953125</v>
      </c>
      <c r="H30" s="33">
        <v>703.7431640625</v>
      </c>
      <c r="I30" s="33">
        <v>129.9228515625</v>
      </c>
      <c r="J30" s="33">
        <v>1</v>
      </c>
      <c r="K30" s="33">
        <v>2.1419239044189453</v>
      </c>
      <c r="L30" s="33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1</v>
      </c>
      <c r="S30" s="33">
        <v>1</v>
      </c>
      <c r="T30" s="33">
        <v>0</v>
      </c>
      <c r="U30" s="33">
        <v>0</v>
      </c>
      <c r="V30" s="33">
        <v>0</v>
      </c>
      <c r="W30" s="33">
        <v>1</v>
      </c>
    </row>
    <row r="31" x14ac:dyDescent="0.25">
      <c r="B31" t="s">
        <v>399</v>
      </c>
      <c r="C31" s="33">
        <v>1443</v>
      </c>
      <c r="D31" s="33">
        <v>836.24542236328125</v>
      </c>
      <c r="E31" s="33">
        <v>836.21630859375</v>
      </c>
      <c r="F31" s="33">
        <v>1310.122802734375</v>
      </c>
      <c r="G31" s="33">
        <v>1295.5103759765625</v>
      </c>
      <c r="H31" s="33">
        <v>945.8726806640625</v>
      </c>
      <c r="I31" s="33">
        <v>209.428955078125</v>
      </c>
      <c r="J31" s="33">
        <v>13</v>
      </c>
      <c r="K31" s="33">
        <v>7.5334806442260742</v>
      </c>
      <c r="L31" s="33">
        <v>6</v>
      </c>
      <c r="M31" s="33">
        <v>3.4769909381866455</v>
      </c>
      <c r="N31" s="33">
        <v>13.599891662597656</v>
      </c>
      <c r="O31" s="33">
        <v>14.890924453735352</v>
      </c>
      <c r="P31" s="33">
        <v>0</v>
      </c>
      <c r="Q31" s="33">
        <v>2.3269884586334229</v>
      </c>
      <c r="R31" s="33">
        <v>10</v>
      </c>
      <c r="S31" s="33">
        <v>8</v>
      </c>
      <c r="T31" s="33">
        <v>0</v>
      </c>
      <c r="U31" s="33">
        <v>0</v>
      </c>
      <c r="V31" s="33">
        <v>1</v>
      </c>
      <c r="W31" s="33">
        <v>7</v>
      </c>
    </row>
    <row r="32" x14ac:dyDescent="0.25">
      <c r="B32" t="s">
        <v>400</v>
      </c>
      <c r="C32" s="33">
        <v>307</v>
      </c>
      <c r="D32" s="33">
        <v>575.920166015625</v>
      </c>
      <c r="E32" s="33">
        <v>575.82293701171875</v>
      </c>
      <c r="F32" s="33">
        <v>921.25848388671875</v>
      </c>
      <c r="G32" s="33">
        <v>972.66033935546875</v>
      </c>
      <c r="H32" s="33">
        <v>703.79669189453125</v>
      </c>
      <c r="I32" s="33">
        <v>183.24456787109375</v>
      </c>
      <c r="J32" s="33">
        <v>0</v>
      </c>
      <c r="K32" s="33">
        <v>0</v>
      </c>
      <c r="L32" s="33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3</v>
      </c>
      <c r="S32" s="33">
        <v>3</v>
      </c>
      <c r="T32" s="33">
        <v>0</v>
      </c>
      <c r="U32" s="33">
        <v>0</v>
      </c>
      <c r="V32" s="33">
        <v>1</v>
      </c>
      <c r="W32" s="33">
        <v>2</v>
      </c>
    </row>
    <row r="33" x14ac:dyDescent="0.25">
      <c r="B33" t="s">
        <v>401</v>
      </c>
      <c r="C33" s="33">
        <v>981</v>
      </c>
      <c r="D33" s="33">
        <v>633.9093017578125</v>
      </c>
      <c r="E33" s="33">
        <v>633.8929443359375</v>
      </c>
      <c r="F33" s="33">
        <v>1122.4771728515625</v>
      </c>
      <c r="G33" s="33">
        <v>1034.201171875</v>
      </c>
      <c r="H33" s="33">
        <v>762.34332275390625</v>
      </c>
      <c r="I33" s="33">
        <v>143.26043701171875</v>
      </c>
      <c r="J33" s="33">
        <v>2</v>
      </c>
      <c r="K33" s="33">
        <v>1.2923402786254883</v>
      </c>
      <c r="L33" s="33">
        <v>1</v>
      </c>
      <c r="M33" s="33">
        <v>0.64617013931274414</v>
      </c>
      <c r="N33" s="33">
        <v>0</v>
      </c>
      <c r="O33" s="33">
        <v>9.0719404220581055</v>
      </c>
      <c r="P33" s="33">
        <v>0</v>
      </c>
      <c r="Q33" s="33">
        <v>0</v>
      </c>
      <c r="R33" s="33">
        <v>6</v>
      </c>
      <c r="S33" s="33">
        <v>6</v>
      </c>
      <c r="T33" s="33">
        <v>0</v>
      </c>
      <c r="U33" s="33">
        <v>0</v>
      </c>
      <c r="V33" s="33">
        <v>0</v>
      </c>
      <c r="W33" s="33">
        <v>6</v>
      </c>
    </row>
    <row r="34" x14ac:dyDescent="0.25">
      <c r="B34" t="s">
        <v>402</v>
      </c>
      <c r="C34" s="33">
        <v>334</v>
      </c>
      <c r="D34" s="33">
        <v>658.24481201171875</v>
      </c>
      <c r="E34" s="33">
        <v>658.179931640625</v>
      </c>
      <c r="F34" s="33">
        <v>685.058349609375</v>
      </c>
      <c r="G34" s="33">
        <v>1156.846923828125</v>
      </c>
      <c r="H34" s="33">
        <v>825.05731201171875</v>
      </c>
      <c r="I34" s="33">
        <v>246.06617736816406</v>
      </c>
      <c r="J34" s="33">
        <v>1</v>
      </c>
      <c r="K34" s="33">
        <v>1.9705986976623535</v>
      </c>
      <c r="L34" s="33">
        <v>1</v>
      </c>
      <c r="M34" s="33">
        <v>1.9705986976623535</v>
      </c>
      <c r="N34" s="33">
        <v>0</v>
      </c>
      <c r="O34" s="33">
        <v>0</v>
      </c>
      <c r="P34" s="33">
        <v>0</v>
      </c>
      <c r="Q34" s="33">
        <v>6.4754257202148438</v>
      </c>
      <c r="R34" s="33">
        <v>4</v>
      </c>
      <c r="S34" s="33">
        <v>4</v>
      </c>
      <c r="T34" s="33">
        <v>0</v>
      </c>
      <c r="U34" s="33">
        <v>0</v>
      </c>
      <c r="V34" s="33">
        <v>0</v>
      </c>
      <c r="W34" s="33">
        <v>4</v>
      </c>
    </row>
    <row r="35" x14ac:dyDescent="0.25">
      <c r="B35" t="s">
        <v>403</v>
      </c>
      <c r="C35" s="33">
        <v>596</v>
      </c>
      <c r="D35" s="33">
        <v>537.98870849609375</v>
      </c>
      <c r="E35" s="33">
        <v>537.98870849609375</v>
      </c>
      <c r="F35" s="33">
        <v>1066.7349853515625</v>
      </c>
      <c r="G35" s="33">
        <v>913.70556640625</v>
      </c>
      <c r="H35" s="33">
        <v>623.57769775390625</v>
      </c>
      <c r="I35" s="33">
        <v>144.15737915039063</v>
      </c>
      <c r="J35" s="33">
        <v>12</v>
      </c>
      <c r="K35" s="33">
        <v>10.831986427307129</v>
      </c>
      <c r="L35" s="33">
        <v>3</v>
      </c>
      <c r="M35" s="33">
        <v>2.7079966068267822</v>
      </c>
      <c r="N35" s="33">
        <v>0</v>
      </c>
      <c r="O35" s="33">
        <v>0</v>
      </c>
      <c r="P35" s="33">
        <v>1.7918899059295654</v>
      </c>
      <c r="Q35" s="33">
        <v>5.6532306671142578</v>
      </c>
      <c r="R35" s="33">
        <v>4</v>
      </c>
      <c r="S35" s="33">
        <v>4</v>
      </c>
      <c r="T35" s="33">
        <v>0</v>
      </c>
      <c r="U35" s="33">
        <v>0</v>
      </c>
      <c r="V35" s="33">
        <v>0</v>
      </c>
      <c r="W35" s="33">
        <v>4</v>
      </c>
    </row>
    <row r="36" x14ac:dyDescent="0.25">
      <c r="B36" t="s">
        <v>404</v>
      </c>
      <c r="C36" s="33">
        <v>4965</v>
      </c>
      <c r="D36" s="33">
        <v>929.0133056640625</v>
      </c>
      <c r="E36" s="33">
        <v>920.27099609375</v>
      </c>
      <c r="F36" s="33">
        <v>1834.2237548828125</v>
      </c>
      <c r="G36" s="33">
        <v>1644.939453125</v>
      </c>
      <c r="H36" s="33">
        <v>1029.859619140625</v>
      </c>
      <c r="I36" s="33">
        <v>225.56536865234375</v>
      </c>
      <c r="J36" s="33">
        <v>35</v>
      </c>
      <c r="K36" s="33">
        <v>6.4873080253601074</v>
      </c>
      <c r="L36" s="33">
        <v>11</v>
      </c>
      <c r="M36" s="33">
        <v>2.0388681888580322</v>
      </c>
      <c r="N36" s="33">
        <v>5.2207508087158203</v>
      </c>
      <c r="O36" s="33">
        <v>0</v>
      </c>
      <c r="P36" s="33">
        <v>0.70490044355392456</v>
      </c>
      <c r="Q36" s="33">
        <v>3.8890581130981445</v>
      </c>
      <c r="R36" s="33">
        <v>12</v>
      </c>
      <c r="S36" s="33">
        <v>9</v>
      </c>
      <c r="T36" s="33">
        <v>0</v>
      </c>
      <c r="U36" s="33">
        <v>0</v>
      </c>
      <c r="V36" s="33">
        <v>1</v>
      </c>
      <c r="W36" s="33">
        <v>8</v>
      </c>
    </row>
    <row r="37" x14ac:dyDescent="0.25">
      <c r="B37" t="s">
        <v>405</v>
      </c>
      <c r="C37" s="33">
        <v>1132</v>
      </c>
      <c r="D37" s="33">
        <v>1004.5702514648438</v>
      </c>
      <c r="E37" s="33">
        <v>990.23760986328125</v>
      </c>
      <c r="F37" s="33">
        <v>1842.1483154296875</v>
      </c>
      <c r="G37" s="33">
        <v>1774.6444091796875</v>
      </c>
      <c r="H37" s="33">
        <v>1166.625732421875</v>
      </c>
      <c r="I37" s="33">
        <v>272.40225219726563</v>
      </c>
      <c r="J37" s="33">
        <v>7</v>
      </c>
      <c r="K37" s="33">
        <v>6.1233773231506348</v>
      </c>
      <c r="L37" s="33">
        <v>3</v>
      </c>
      <c r="M37" s="33">
        <v>2.6243045330047607</v>
      </c>
      <c r="N37" s="33">
        <v>8.1873264312744141</v>
      </c>
      <c r="O37" s="33">
        <v>0</v>
      </c>
      <c r="P37" s="33">
        <v>0</v>
      </c>
      <c r="Q37" s="33">
        <v>5.6750469207763672</v>
      </c>
      <c r="R37" s="33">
        <v>5</v>
      </c>
      <c r="S37" s="33">
        <v>3</v>
      </c>
      <c r="T37" s="33">
        <v>0</v>
      </c>
      <c r="U37" s="33">
        <v>0</v>
      </c>
      <c r="V37" s="33">
        <v>0</v>
      </c>
      <c r="W37" s="33">
        <v>3</v>
      </c>
    </row>
    <row r="38" x14ac:dyDescent="0.25">
      <c r="B38" t="s">
        <v>406</v>
      </c>
      <c r="C38" s="33">
        <v>1019</v>
      </c>
      <c r="D38" s="33">
        <v>1018.4398803710938</v>
      </c>
      <c r="E38" s="33">
        <v>986.533203125</v>
      </c>
      <c r="F38" s="33">
        <v>1981.85498046875</v>
      </c>
      <c r="G38" s="33">
        <v>1702.1846923828125</v>
      </c>
      <c r="H38" s="33">
        <v>1134.2191162109375</v>
      </c>
      <c r="I38" s="33">
        <v>250.15634155273438</v>
      </c>
      <c r="J38" s="33">
        <v>2</v>
      </c>
      <c r="K38" s="33">
        <v>1.9362771511077881</v>
      </c>
      <c r="L38" s="33">
        <v>0</v>
      </c>
      <c r="M38" s="33">
        <v>0</v>
      </c>
      <c r="N38" s="33">
        <v>0</v>
      </c>
      <c r="O38" s="33">
        <v>0</v>
      </c>
      <c r="P38" s="33">
        <v>0</v>
      </c>
      <c r="Q38" s="33">
        <v>0</v>
      </c>
      <c r="R38" s="33">
        <v>4</v>
      </c>
      <c r="S38" s="33">
        <v>4</v>
      </c>
      <c r="T38" s="33">
        <v>0</v>
      </c>
      <c r="U38" s="33">
        <v>0</v>
      </c>
      <c r="V38" s="33">
        <v>0</v>
      </c>
      <c r="W38" s="33">
        <v>4</v>
      </c>
    </row>
    <row r="39" x14ac:dyDescent="0.25">
      <c r="B39" t="s">
        <v>407</v>
      </c>
      <c r="C39" s="33">
        <v>1335</v>
      </c>
      <c r="D39" s="33">
        <v>886.8487548828125</v>
      </c>
      <c r="E39" s="33">
        <v>886.00115966796875</v>
      </c>
      <c r="F39" s="33">
        <v>1828.9814453125</v>
      </c>
      <c r="G39" s="33">
        <v>1637.497802734375</v>
      </c>
      <c r="H39" s="33">
        <v>964.094482421875</v>
      </c>
      <c r="I39" s="33">
        <v>177.566650390625</v>
      </c>
      <c r="J39" s="33">
        <v>14</v>
      </c>
      <c r="K39" s="33">
        <v>9.2913980484008789</v>
      </c>
      <c r="L39" s="33">
        <v>5</v>
      </c>
      <c r="M39" s="33">
        <v>3.3183565139770508</v>
      </c>
      <c r="N39" s="33">
        <v>0</v>
      </c>
      <c r="O39" s="33">
        <v>0</v>
      </c>
      <c r="P39" s="33">
        <v>2.5437848567962646</v>
      </c>
      <c r="Q39" s="33">
        <v>6.9181809425354004</v>
      </c>
      <c r="R39" s="33">
        <v>1</v>
      </c>
      <c r="S39" s="33">
        <v>1</v>
      </c>
      <c r="T39" s="33">
        <v>0</v>
      </c>
      <c r="U39" s="33">
        <v>0</v>
      </c>
      <c r="V39" s="33">
        <v>0</v>
      </c>
      <c r="W39" s="33">
        <v>1</v>
      </c>
    </row>
    <row r="40" x14ac:dyDescent="0.25">
      <c r="B40" t="s">
        <v>408</v>
      </c>
      <c r="C40" s="33">
        <v>1134</v>
      </c>
      <c r="D40" s="33">
        <v>1024.630859375</v>
      </c>
      <c r="E40" s="33">
        <v>1024.1312255859375</v>
      </c>
      <c r="F40" s="33">
        <v>1886.96533203125</v>
      </c>
      <c r="G40" s="33">
        <v>1724.3702392578125</v>
      </c>
      <c r="H40" s="33">
        <v>1100.842041015625</v>
      </c>
      <c r="I40" s="33">
        <v>288.85470581054688</v>
      </c>
      <c r="J40" s="33">
        <v>6</v>
      </c>
      <c r="K40" s="33">
        <v>5.4186835289001465</v>
      </c>
      <c r="L40" s="33">
        <v>3</v>
      </c>
      <c r="M40" s="33">
        <v>2.7093417644500732</v>
      </c>
      <c r="N40" s="33">
        <v>18.320051193237305</v>
      </c>
      <c r="O40" s="33">
        <v>0</v>
      </c>
      <c r="P40" s="33">
        <v>0</v>
      </c>
      <c r="Q40" s="33">
        <v>3.7513599395751953</v>
      </c>
      <c r="R40" s="33">
        <v>0</v>
      </c>
      <c r="S40" s="33">
        <v>0</v>
      </c>
      <c r="T40" s="33">
        <v>0</v>
      </c>
      <c r="U40" s="33">
        <v>0</v>
      </c>
      <c r="V40" s="33">
        <v>0</v>
      </c>
      <c r="W40" s="33">
        <v>0</v>
      </c>
    </row>
    <row r="41" x14ac:dyDescent="0.25">
      <c r="B41" t="s">
        <v>409</v>
      </c>
      <c r="C41" s="33">
        <v>345</v>
      </c>
      <c r="D41" s="33">
        <v>570.332763671875</v>
      </c>
      <c r="E41" s="33">
        <v>570.21966552734375</v>
      </c>
      <c r="F41" s="33">
        <v>1456.06689453125</v>
      </c>
      <c r="G41" s="33">
        <v>1181.9234619140625</v>
      </c>
      <c r="H41" s="33">
        <v>603.99774169921875</v>
      </c>
      <c r="I41" s="33">
        <v>128.49659729003906</v>
      </c>
      <c r="J41" s="33">
        <v>6</v>
      </c>
      <c r="K41" s="33">
        <v>9.9168634414672852</v>
      </c>
      <c r="L41" s="33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>
        <v>2</v>
      </c>
      <c r="S41" s="33">
        <v>1</v>
      </c>
      <c r="T41" s="33">
        <v>0</v>
      </c>
      <c r="U41" s="33">
        <v>0</v>
      </c>
      <c r="V41" s="33">
        <v>1</v>
      </c>
      <c r="W41" s="33">
        <v>0</v>
      </c>
    </row>
    <row r="42" x14ac:dyDescent="0.25">
      <c r="B42" t="s">
        <v>410</v>
      </c>
      <c r="C42" s="33">
        <v>3893</v>
      </c>
      <c r="D42" s="33">
        <v>747.6258544921875</v>
      </c>
      <c r="E42" s="33">
        <v>707.36419677734375</v>
      </c>
      <c r="F42" s="33">
        <v>1541.8897705078125</v>
      </c>
      <c r="G42" s="33">
        <v>1231.9444580078125</v>
      </c>
      <c r="H42" s="33">
        <v>856.44281005859375</v>
      </c>
      <c r="I42" s="33">
        <v>190.91209411621094</v>
      </c>
      <c r="J42" s="33">
        <v>16</v>
      </c>
      <c r="K42" s="33">
        <v>2.9072248935699463</v>
      </c>
      <c r="L42" s="33">
        <v>7</v>
      </c>
      <c r="M42" s="33">
        <v>1.2719109058380127</v>
      </c>
      <c r="N42" s="33">
        <v>0</v>
      </c>
      <c r="O42" s="33">
        <v>0</v>
      </c>
      <c r="P42" s="33">
        <v>0.75624090433120728</v>
      </c>
      <c r="Q42" s="33">
        <v>3.0594887733459473</v>
      </c>
      <c r="R42" s="33">
        <v>22</v>
      </c>
      <c r="S42" s="33">
        <v>18</v>
      </c>
      <c r="T42" s="33">
        <v>0</v>
      </c>
      <c r="U42" s="33">
        <v>0</v>
      </c>
      <c r="V42" s="33">
        <v>4</v>
      </c>
      <c r="W42" s="33">
        <v>14</v>
      </c>
    </row>
    <row r="43" x14ac:dyDescent="0.25">
      <c r="B43" t="s">
        <v>411</v>
      </c>
      <c r="C43" s="33">
        <v>418</v>
      </c>
      <c r="D43" s="33">
        <v>553.3565673828125</v>
      </c>
      <c r="E43" s="33">
        <v>548.08892822265625</v>
      </c>
      <c r="F43" s="33">
        <v>1017.0322265625</v>
      </c>
      <c r="G43" s="33">
        <v>711.6231689453125</v>
      </c>
      <c r="H43" s="33">
        <v>615.73126220703125</v>
      </c>
      <c r="I43" s="33">
        <v>248.82025146484375</v>
      </c>
      <c r="J43" s="33">
        <v>6</v>
      </c>
      <c r="K43" s="33">
        <v>7.867304801940918</v>
      </c>
      <c r="L43" s="33">
        <v>2</v>
      </c>
      <c r="M43" s="33">
        <v>2.6224348545074463</v>
      </c>
      <c r="N43" s="33">
        <v>0</v>
      </c>
      <c r="O43" s="33">
        <v>0</v>
      </c>
      <c r="P43" s="33">
        <v>0</v>
      </c>
      <c r="Q43" s="33">
        <v>8.5800085067749023</v>
      </c>
      <c r="R43" s="33">
        <v>4</v>
      </c>
      <c r="S43" s="33">
        <v>2</v>
      </c>
      <c r="T43" s="33">
        <v>0</v>
      </c>
      <c r="U43" s="33">
        <v>0</v>
      </c>
      <c r="V43" s="33">
        <v>1</v>
      </c>
      <c r="W43" s="33">
        <v>1</v>
      </c>
    </row>
    <row r="44" x14ac:dyDescent="0.25">
      <c r="B44" t="s">
        <v>412</v>
      </c>
      <c r="C44" s="33">
        <v>921</v>
      </c>
      <c r="D44" s="33">
        <v>866.2528076171875</v>
      </c>
      <c r="E44" s="33">
        <v>744.34466552734375</v>
      </c>
      <c r="F44" s="33">
        <v>1616.1304931640625</v>
      </c>
      <c r="G44" s="33">
        <v>1276.4405517578125</v>
      </c>
      <c r="H44" s="33">
        <v>1010.5789184570313</v>
      </c>
      <c r="I44" s="33">
        <v>223.19352722167969</v>
      </c>
      <c r="J44" s="33">
        <v>1</v>
      </c>
      <c r="K44" s="33">
        <v>0.80819183588027954</v>
      </c>
      <c r="L44" s="33">
        <v>1</v>
      </c>
      <c r="M44" s="33">
        <v>0.80819183588027954</v>
      </c>
      <c r="N44" s="33">
        <v>0</v>
      </c>
      <c r="O44" s="33">
        <v>0</v>
      </c>
      <c r="P44" s="33">
        <v>0</v>
      </c>
      <c r="Q44" s="33">
        <v>3.0999100208282471</v>
      </c>
      <c r="R44" s="33">
        <v>3</v>
      </c>
      <c r="S44" s="33">
        <v>3</v>
      </c>
      <c r="T44" s="33">
        <v>0</v>
      </c>
      <c r="U44" s="33">
        <v>0</v>
      </c>
      <c r="V44" s="33">
        <v>2</v>
      </c>
      <c r="W44" s="33">
        <v>1</v>
      </c>
    </row>
    <row r="45" x14ac:dyDescent="0.25">
      <c r="B45" t="s">
        <v>413</v>
      </c>
      <c r="C45" s="33">
        <v>1037</v>
      </c>
      <c r="D45" s="33">
        <v>1040.5169677734375</v>
      </c>
      <c r="E45" s="33">
        <v>976.7906494140625</v>
      </c>
      <c r="F45" s="33">
        <v>2205.45556640625</v>
      </c>
      <c r="G45" s="33">
        <v>1860.7442626953125</v>
      </c>
      <c r="H45" s="33">
        <v>1096.6019287109375</v>
      </c>
      <c r="I45" s="33">
        <v>282.92181396484375</v>
      </c>
      <c r="J45" s="33">
        <v>3</v>
      </c>
      <c r="K45" s="33">
        <v>2.8258166313171387</v>
      </c>
      <c r="L45" s="33">
        <v>1</v>
      </c>
      <c r="M45" s="33">
        <v>0.94193887710571289</v>
      </c>
      <c r="N45" s="33">
        <v>0</v>
      </c>
      <c r="O45" s="33">
        <v>0</v>
      </c>
      <c r="P45" s="33">
        <v>0</v>
      </c>
      <c r="Q45" s="33">
        <v>3.674309253692627</v>
      </c>
      <c r="R45" s="33">
        <v>10</v>
      </c>
      <c r="S45" s="33">
        <v>9</v>
      </c>
      <c r="T45" s="33">
        <v>0</v>
      </c>
      <c r="U45" s="33">
        <v>0</v>
      </c>
      <c r="V45" s="33">
        <v>0</v>
      </c>
      <c r="W45" s="33">
        <v>9</v>
      </c>
    </row>
    <row r="46" x14ac:dyDescent="0.25">
      <c r="B46" t="s">
        <v>414</v>
      </c>
      <c r="C46" s="33">
        <v>383</v>
      </c>
      <c r="D46" s="33">
        <v>546.3233642578125</v>
      </c>
      <c r="E46" s="33">
        <v>518.42926025390625</v>
      </c>
      <c r="F46" s="33">
        <v>1268.0426025390625</v>
      </c>
      <c r="G46" s="33">
        <v>698.43878173828125</v>
      </c>
      <c r="H46" s="33">
        <v>652.110595703125</v>
      </c>
      <c r="I46" s="33">
        <v>132.06100463867188</v>
      </c>
      <c r="J46" s="33">
        <v>6</v>
      </c>
      <c r="K46" s="33">
        <v>8.121607780456543</v>
      </c>
      <c r="L46" s="33">
        <v>3</v>
      </c>
      <c r="M46" s="33">
        <v>4.0608038902282715</v>
      </c>
      <c r="N46" s="33">
        <v>0</v>
      </c>
      <c r="O46" s="33">
        <v>0</v>
      </c>
      <c r="P46" s="33">
        <v>5.8224163055419922</v>
      </c>
      <c r="Q46" s="33">
        <v>4.2600321769714355</v>
      </c>
      <c r="R46" s="33">
        <v>0</v>
      </c>
      <c r="S46" s="33">
        <v>0</v>
      </c>
      <c r="T46" s="33">
        <v>0</v>
      </c>
      <c r="U46" s="33">
        <v>0</v>
      </c>
      <c r="V46" s="33">
        <v>0</v>
      </c>
      <c r="W46" s="33">
        <v>0</v>
      </c>
    </row>
    <row r="47" x14ac:dyDescent="0.25">
      <c r="B47" t="s">
        <v>415</v>
      </c>
      <c r="C47" s="33">
        <v>345</v>
      </c>
      <c r="D47" s="33">
        <v>858.72161865234375</v>
      </c>
      <c r="E47" s="33">
        <v>858.44384765625</v>
      </c>
      <c r="F47" s="33">
        <v>1832.208251953125</v>
      </c>
      <c r="G47" s="33">
        <v>2261.306640625</v>
      </c>
      <c r="H47" s="33">
        <v>965.987060546875</v>
      </c>
      <c r="I47" s="33">
        <v>117.88108825683594</v>
      </c>
      <c r="J47" s="33">
        <v>0</v>
      </c>
      <c r="K47" s="33">
        <v>0</v>
      </c>
      <c r="L47" s="33">
        <v>0</v>
      </c>
      <c r="M47" s="33">
        <v>0</v>
      </c>
      <c r="N47" s="33">
        <v>0</v>
      </c>
      <c r="O47" s="33">
        <v>0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</row>
    <row r="48" x14ac:dyDescent="0.25">
      <c r="B48" t="s">
        <v>416</v>
      </c>
      <c r="C48" s="33">
        <v>526</v>
      </c>
      <c r="D48" s="33">
        <v>554.19757080078125</v>
      </c>
      <c r="E48" s="33">
        <v>547.31805419921875</v>
      </c>
      <c r="F48" s="33">
        <v>1044.644775390625</v>
      </c>
      <c r="G48" s="33">
        <v>897.5797119140625</v>
      </c>
      <c r="H48" s="33">
        <v>706.86517333984375</v>
      </c>
      <c r="I48" s="33">
        <v>136.80307006835938</v>
      </c>
      <c r="J48" s="33">
        <v>0</v>
      </c>
      <c r="K48" s="33">
        <v>0</v>
      </c>
      <c r="L48" s="33">
        <v>0</v>
      </c>
      <c r="M48" s="33">
        <v>0</v>
      </c>
      <c r="N48" s="33">
        <v>0</v>
      </c>
      <c r="O48" s="33">
        <v>0</v>
      </c>
      <c r="P48" s="33">
        <v>0</v>
      </c>
      <c r="Q48" s="33">
        <v>0</v>
      </c>
      <c r="R48" s="33">
        <v>4</v>
      </c>
      <c r="S48" s="33">
        <v>3</v>
      </c>
      <c r="T48" s="33">
        <v>0</v>
      </c>
      <c r="U48" s="33">
        <v>0</v>
      </c>
      <c r="V48" s="33">
        <v>1</v>
      </c>
      <c r="W48" s="33">
        <v>2</v>
      </c>
    </row>
    <row r="49" x14ac:dyDescent="0.25">
      <c r="B49" t="s">
        <v>417</v>
      </c>
      <c r="C49" s="33">
        <v>263</v>
      </c>
      <c r="D49" s="33">
        <v>773.50665283203125</v>
      </c>
      <c r="E49" s="33">
        <v>773.07464599609375</v>
      </c>
      <c r="F49" s="33">
        <v>2058.319091796875</v>
      </c>
      <c r="G49" s="33">
        <v>1364.365966796875</v>
      </c>
      <c r="H49" s="33">
        <v>831.84100341796875</v>
      </c>
      <c r="I49" s="33">
        <v>121.49533081054688</v>
      </c>
      <c r="J49" s="33">
        <v>0</v>
      </c>
      <c r="K49" s="33">
        <v>0</v>
      </c>
      <c r="L49" s="33">
        <v>0</v>
      </c>
      <c r="M49" s="33">
        <v>0</v>
      </c>
      <c r="N49" s="33">
        <v>0</v>
      </c>
      <c r="O49" s="33">
        <v>0</v>
      </c>
      <c r="P49" s="33">
        <v>0</v>
      </c>
      <c r="Q49" s="33">
        <v>0</v>
      </c>
      <c r="R49" s="33">
        <v>1</v>
      </c>
      <c r="S49" s="33">
        <v>1</v>
      </c>
      <c r="T49" s="33">
        <v>0</v>
      </c>
      <c r="U49" s="33">
        <v>0</v>
      </c>
      <c r="V49" s="33">
        <v>0</v>
      </c>
      <c r="W49" s="33">
        <v>1</v>
      </c>
    </row>
  </sheetData>
  <pageMargins left="0.7" right="0.7" top="0.787401575" bottom="0.7874015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49"/>
  <sheetViews>
    <sheetView topLeftCell="B2" workbookViewId="0">
      <selection activeCell="I57" sqref="I57"/>
    </sheetView>
  </sheetViews>
  <sheetFormatPr baseColWidth="10" defaultColWidth="9.140625" defaultRowHeight="15" x14ac:dyDescent="0.25"/>
  <sheetData>
    <row r="7" x14ac:dyDescent="0.25">
      <c r="B7" t="s">
        <v>443</v>
      </c>
      <c r="C7" t="s">
        <v>486</v>
      </c>
      <c r="D7" t="s">
        <v>487</v>
      </c>
      <c r="E7" t="s">
        <v>488</v>
      </c>
      <c r="F7" t="s">
        <v>489</v>
      </c>
      <c r="G7" t="s">
        <v>490</v>
      </c>
      <c r="H7" t="s">
        <v>491</v>
      </c>
      <c r="I7" t="s">
        <v>492</v>
      </c>
      <c r="J7" t="s">
        <v>493</v>
      </c>
      <c r="K7" t="s">
        <v>494</v>
      </c>
      <c r="L7" t="s">
        <v>495</v>
      </c>
      <c r="M7" t="s">
        <v>496</v>
      </c>
      <c r="N7" t="s">
        <v>497</v>
      </c>
      <c r="O7" t="s">
        <v>498</v>
      </c>
      <c r="P7" t="s">
        <v>499</v>
      </c>
      <c r="Q7" t="s">
        <v>500</v>
      </c>
      <c r="R7" t="s">
        <v>501</v>
      </c>
      <c r="S7" t="s">
        <v>502</v>
      </c>
      <c r="T7" t="s">
        <v>503</v>
      </c>
      <c r="U7" t="s">
        <v>504</v>
      </c>
      <c r="V7" t="s">
        <v>505</v>
      </c>
      <c r="W7" t="s">
        <v>506</v>
      </c>
      <c r="X7" t="s">
        <v>507</v>
      </c>
      <c r="Y7" t="s">
        <v>508</v>
      </c>
      <c r="Z7" t="s">
        <v>509</v>
      </c>
    </row>
    <row r="8" x14ac:dyDescent="0.25">
      <c r="B8" t="s">
        <v>444</v>
      </c>
      <c r="C8" s="33">
        <v>358432</v>
      </c>
      <c r="D8" s="33">
        <v>52515</v>
      </c>
      <c r="E8" s="33">
        <v>37744</v>
      </c>
      <c r="F8" s="33">
        <v>210631</v>
      </c>
      <c r="G8" s="33">
        <v>57542</v>
      </c>
      <c r="H8" s="33">
        <v>35172</v>
      </c>
      <c r="I8" s="33">
        <v>7450</v>
      </c>
      <c r="J8" s="33">
        <v>4463</v>
      </c>
      <c r="K8" s="33">
        <v>20540</v>
      </c>
      <c r="L8" s="33">
        <v>2719</v>
      </c>
      <c r="M8" s="33">
        <v>14692</v>
      </c>
      <c r="N8" s="33">
        <v>7020</v>
      </c>
      <c r="O8" s="33">
        <v>0.4778110682964325</v>
      </c>
      <c r="P8" s="33">
        <v>158</v>
      </c>
      <c r="Q8" s="33">
        <v>85</v>
      </c>
      <c r="R8" s="33">
        <v>2624</v>
      </c>
      <c r="S8" s="33">
        <v>4153</v>
      </c>
      <c r="T8" s="33">
        <v>4789</v>
      </c>
      <c r="U8" s="33">
        <v>3426</v>
      </c>
      <c r="V8" s="33">
        <v>0.7153894305229187</v>
      </c>
      <c r="W8" s="33">
        <v>0</v>
      </c>
      <c r="X8" s="33">
        <v>1</v>
      </c>
      <c r="Y8" s="33">
        <v>217</v>
      </c>
      <c r="Z8" s="33">
        <v>3208</v>
      </c>
    </row>
    <row r="9" x14ac:dyDescent="0.25">
      <c r="B9" t="s">
        <v>445</v>
      </c>
      <c r="C9" s="33">
        <v>99875</v>
      </c>
      <c r="D9" s="33">
        <v>14402</v>
      </c>
      <c r="E9" s="33">
        <v>10933</v>
      </c>
      <c r="F9" s="33">
        <v>57784</v>
      </c>
      <c r="G9" s="33">
        <v>16756</v>
      </c>
      <c r="H9" s="33">
        <v>8861</v>
      </c>
      <c r="I9" s="33">
        <v>1773</v>
      </c>
      <c r="J9" s="33">
        <v>1240</v>
      </c>
      <c r="K9" s="33">
        <v>5117</v>
      </c>
      <c r="L9" s="33">
        <v>731</v>
      </c>
      <c r="M9" s="33">
        <v>4198</v>
      </c>
      <c r="N9" s="33">
        <v>1904</v>
      </c>
      <c r="O9" s="33">
        <v>0.45354929566383362</v>
      </c>
      <c r="P9" s="33">
        <v>38</v>
      </c>
      <c r="Q9" s="33">
        <v>15</v>
      </c>
      <c r="R9" s="33">
        <v>721</v>
      </c>
      <c r="S9" s="33">
        <v>1130</v>
      </c>
      <c r="T9" s="33">
        <v>1315</v>
      </c>
      <c r="U9" s="33">
        <v>1087</v>
      </c>
      <c r="V9" s="33">
        <v>0.82661598920822144</v>
      </c>
      <c r="W9" s="33">
        <v>0</v>
      </c>
      <c r="X9" s="33">
        <v>0</v>
      </c>
      <c r="Y9" s="33">
        <v>67</v>
      </c>
      <c r="Z9" s="33">
        <v>1020</v>
      </c>
    </row>
    <row r="10" x14ac:dyDescent="0.25">
      <c r="B10" t="s">
        <v>446</v>
      </c>
      <c r="C10" s="33">
        <v>10263</v>
      </c>
      <c r="D10" s="33">
        <v>1694</v>
      </c>
      <c r="E10" s="33">
        <v>1015</v>
      </c>
      <c r="F10" s="33">
        <v>5929</v>
      </c>
      <c r="G10" s="33">
        <v>1625</v>
      </c>
      <c r="H10" s="33">
        <v>934</v>
      </c>
      <c r="I10" s="33">
        <v>175</v>
      </c>
      <c r="J10" s="33">
        <v>133</v>
      </c>
      <c r="K10" s="33">
        <v>553</v>
      </c>
      <c r="L10" s="33">
        <v>73</v>
      </c>
      <c r="M10" s="33">
        <v>326</v>
      </c>
      <c r="N10" s="33">
        <v>123</v>
      </c>
      <c r="O10" s="33">
        <v>0.37730062007904053</v>
      </c>
      <c r="P10" s="33">
        <v>4</v>
      </c>
      <c r="Q10" s="33">
        <v>2</v>
      </c>
      <c r="R10" s="33">
        <v>37</v>
      </c>
      <c r="S10" s="33">
        <v>80</v>
      </c>
      <c r="T10" s="33">
        <v>82</v>
      </c>
      <c r="U10" s="33">
        <v>80</v>
      </c>
      <c r="V10" s="33">
        <v>0.97560977935791016</v>
      </c>
      <c r="W10" s="33">
        <v>0</v>
      </c>
      <c r="X10" s="33">
        <v>0</v>
      </c>
      <c r="Y10" s="33">
        <v>6</v>
      </c>
      <c r="Z10" s="33">
        <v>74</v>
      </c>
    </row>
    <row r="11" x14ac:dyDescent="0.25">
      <c r="B11" t="s">
        <v>447</v>
      </c>
      <c r="C11" s="33">
        <v>10186</v>
      </c>
      <c r="D11" s="33">
        <v>1575</v>
      </c>
      <c r="E11" s="33">
        <v>1196</v>
      </c>
      <c r="F11" s="33">
        <v>5777</v>
      </c>
      <c r="G11" s="33">
        <v>1638</v>
      </c>
      <c r="H11" s="33">
        <v>781</v>
      </c>
      <c r="I11" s="33">
        <v>142</v>
      </c>
      <c r="J11" s="33">
        <v>139</v>
      </c>
      <c r="K11" s="33">
        <v>433</v>
      </c>
      <c r="L11" s="33">
        <v>67</v>
      </c>
      <c r="M11" s="33">
        <v>604</v>
      </c>
      <c r="N11" s="33">
        <v>303</v>
      </c>
      <c r="O11" s="33">
        <v>0.50165563821792603</v>
      </c>
      <c r="P11" s="33">
        <v>6</v>
      </c>
      <c r="Q11" s="33">
        <v>2</v>
      </c>
      <c r="R11" s="33">
        <v>123</v>
      </c>
      <c r="S11" s="33">
        <v>172</v>
      </c>
      <c r="T11" s="33">
        <v>117</v>
      </c>
      <c r="U11" s="33">
        <v>105</v>
      </c>
      <c r="V11" s="33">
        <v>0.89743590354919434</v>
      </c>
      <c r="W11" s="33">
        <v>0</v>
      </c>
      <c r="X11" s="33">
        <v>0</v>
      </c>
      <c r="Y11" s="33">
        <v>6</v>
      </c>
      <c r="Z11" s="33">
        <v>99</v>
      </c>
    </row>
    <row r="12" x14ac:dyDescent="0.25">
      <c r="B12" t="s">
        <v>448</v>
      </c>
      <c r="C12" s="33">
        <v>4833</v>
      </c>
      <c r="D12" s="33">
        <v>766</v>
      </c>
      <c r="E12" s="33">
        <v>477</v>
      </c>
      <c r="F12" s="33">
        <v>2718</v>
      </c>
      <c r="G12" s="33">
        <v>872</v>
      </c>
      <c r="H12" s="33">
        <v>470</v>
      </c>
      <c r="I12" s="33">
        <v>100</v>
      </c>
      <c r="J12" s="33">
        <v>55</v>
      </c>
      <c r="K12" s="33">
        <v>277</v>
      </c>
      <c r="L12" s="33">
        <v>38</v>
      </c>
      <c r="M12" s="33">
        <v>198</v>
      </c>
      <c r="N12" s="33">
        <v>96</v>
      </c>
      <c r="O12" s="33">
        <v>0.4848484992980957</v>
      </c>
      <c r="P12" s="33">
        <v>1</v>
      </c>
      <c r="Q12" s="33">
        <v>2</v>
      </c>
      <c r="R12" s="33">
        <v>20</v>
      </c>
      <c r="S12" s="33">
        <v>73</v>
      </c>
      <c r="T12" s="33">
        <v>86</v>
      </c>
      <c r="U12" s="33">
        <v>68</v>
      </c>
      <c r="V12" s="33">
        <v>0.79069769382476807</v>
      </c>
      <c r="W12" s="33">
        <v>0</v>
      </c>
      <c r="X12" s="33">
        <v>0</v>
      </c>
      <c r="Y12" s="33">
        <v>3</v>
      </c>
      <c r="Z12" s="33">
        <v>65</v>
      </c>
    </row>
    <row r="13" x14ac:dyDescent="0.25">
      <c r="B13" t="s">
        <v>449</v>
      </c>
      <c r="C13" s="33">
        <v>9863</v>
      </c>
      <c r="D13" s="33">
        <v>1261</v>
      </c>
      <c r="E13" s="33">
        <v>998</v>
      </c>
      <c r="F13" s="33">
        <v>5949</v>
      </c>
      <c r="G13" s="33">
        <v>1655</v>
      </c>
      <c r="H13" s="33">
        <v>857</v>
      </c>
      <c r="I13" s="33">
        <v>177</v>
      </c>
      <c r="J13" s="33">
        <v>98</v>
      </c>
      <c r="K13" s="33">
        <v>529</v>
      </c>
      <c r="L13" s="33">
        <v>53</v>
      </c>
      <c r="M13" s="33">
        <v>243</v>
      </c>
      <c r="N13" s="33">
        <v>78</v>
      </c>
      <c r="O13" s="33">
        <v>0.32098764181137085</v>
      </c>
      <c r="P13" s="33">
        <v>1</v>
      </c>
      <c r="Q13" s="33">
        <v>1</v>
      </c>
      <c r="R13" s="33">
        <v>28</v>
      </c>
      <c r="S13" s="33">
        <v>48</v>
      </c>
      <c r="T13" s="33">
        <v>178</v>
      </c>
      <c r="U13" s="33">
        <v>150</v>
      </c>
      <c r="V13" s="33">
        <v>0.84269660711288452</v>
      </c>
      <c r="W13" s="33">
        <v>0</v>
      </c>
      <c r="X13" s="33">
        <v>0</v>
      </c>
      <c r="Y13" s="33">
        <v>8</v>
      </c>
      <c r="Z13" s="33">
        <v>142</v>
      </c>
    </row>
    <row r="14" x14ac:dyDescent="0.25">
      <c r="B14" t="s">
        <v>450</v>
      </c>
      <c r="C14" s="33">
        <v>15484</v>
      </c>
      <c r="D14" s="33">
        <v>1972</v>
      </c>
      <c r="E14" s="33">
        <v>1700</v>
      </c>
      <c r="F14" s="33">
        <v>9202</v>
      </c>
      <c r="G14" s="33">
        <v>2610</v>
      </c>
      <c r="H14" s="33">
        <v>1047</v>
      </c>
      <c r="I14" s="33">
        <v>183</v>
      </c>
      <c r="J14" s="33">
        <v>140</v>
      </c>
      <c r="K14" s="33">
        <v>646</v>
      </c>
      <c r="L14" s="33">
        <v>78</v>
      </c>
      <c r="M14" s="33">
        <v>454</v>
      </c>
      <c r="N14" s="33">
        <v>138</v>
      </c>
      <c r="O14" s="33">
        <v>0.303964763879776</v>
      </c>
      <c r="P14" s="33">
        <v>4</v>
      </c>
      <c r="Q14" s="33">
        <v>1</v>
      </c>
      <c r="R14" s="33">
        <v>47</v>
      </c>
      <c r="S14" s="33">
        <v>86</v>
      </c>
      <c r="T14" s="33">
        <v>207</v>
      </c>
      <c r="U14" s="33">
        <v>181</v>
      </c>
      <c r="V14" s="33">
        <v>0.87439614534378052</v>
      </c>
      <c r="W14" s="33">
        <v>0</v>
      </c>
      <c r="X14" s="33">
        <v>0</v>
      </c>
      <c r="Y14" s="33">
        <v>9</v>
      </c>
      <c r="Z14" s="33">
        <v>172</v>
      </c>
    </row>
    <row r="15" x14ac:dyDescent="0.25">
      <c r="B15" t="s">
        <v>451</v>
      </c>
      <c r="C15" s="33">
        <v>16282</v>
      </c>
      <c r="D15" s="33">
        <v>2354</v>
      </c>
      <c r="E15" s="33">
        <v>1952</v>
      </c>
      <c r="F15" s="33">
        <v>9197</v>
      </c>
      <c r="G15" s="33">
        <v>2779</v>
      </c>
      <c r="H15" s="33">
        <v>1160</v>
      </c>
      <c r="I15" s="33">
        <v>265</v>
      </c>
      <c r="J15" s="33">
        <v>177</v>
      </c>
      <c r="K15" s="33">
        <v>620</v>
      </c>
      <c r="L15" s="33">
        <v>98</v>
      </c>
      <c r="M15" s="33">
        <v>520</v>
      </c>
      <c r="N15" s="33">
        <v>245</v>
      </c>
      <c r="O15" s="33">
        <v>0.4711538553237915</v>
      </c>
      <c r="P15" s="33">
        <v>7</v>
      </c>
      <c r="Q15" s="33">
        <v>2</v>
      </c>
      <c r="R15" s="33">
        <v>88</v>
      </c>
      <c r="S15" s="33">
        <v>148</v>
      </c>
      <c r="T15" s="33">
        <v>220</v>
      </c>
      <c r="U15" s="33">
        <v>209</v>
      </c>
      <c r="V15" s="33">
        <v>0.94999998807907104</v>
      </c>
      <c r="W15" s="33">
        <v>0</v>
      </c>
      <c r="X15" s="33">
        <v>0</v>
      </c>
      <c r="Y15" s="33">
        <v>11</v>
      </c>
      <c r="Z15" s="33">
        <v>198</v>
      </c>
    </row>
    <row r="16" x14ac:dyDescent="0.25">
      <c r="B16" t="s">
        <v>452</v>
      </c>
      <c r="C16" s="33">
        <v>8740</v>
      </c>
      <c r="D16" s="33">
        <v>1213</v>
      </c>
      <c r="E16" s="33">
        <v>942</v>
      </c>
      <c r="F16" s="33">
        <v>4896</v>
      </c>
      <c r="G16" s="33">
        <v>1689</v>
      </c>
      <c r="H16" s="33">
        <v>945</v>
      </c>
      <c r="I16" s="33">
        <v>183</v>
      </c>
      <c r="J16" s="33">
        <v>139</v>
      </c>
      <c r="K16" s="33">
        <v>536</v>
      </c>
      <c r="L16" s="33">
        <v>87</v>
      </c>
      <c r="M16" s="33">
        <v>462</v>
      </c>
      <c r="N16" s="33">
        <v>141</v>
      </c>
      <c r="O16" s="33">
        <v>0.30519479513168335</v>
      </c>
      <c r="P16" s="33">
        <v>1</v>
      </c>
      <c r="Q16" s="33">
        <v>1</v>
      </c>
      <c r="R16" s="33">
        <v>41</v>
      </c>
      <c r="S16" s="33">
        <v>98</v>
      </c>
      <c r="T16" s="33">
        <v>118</v>
      </c>
      <c r="U16" s="33">
        <v>31</v>
      </c>
      <c r="V16" s="33">
        <v>0.26271185278892517</v>
      </c>
      <c r="W16" s="33">
        <v>0</v>
      </c>
      <c r="X16" s="33">
        <v>0</v>
      </c>
      <c r="Y16" s="33">
        <v>4</v>
      </c>
      <c r="Z16" s="33">
        <v>27</v>
      </c>
    </row>
    <row r="17" x14ac:dyDescent="0.25">
      <c r="B17" t="s">
        <v>453</v>
      </c>
      <c r="C17" s="33">
        <v>8992</v>
      </c>
      <c r="D17" s="33">
        <v>1284</v>
      </c>
      <c r="E17" s="33">
        <v>965</v>
      </c>
      <c r="F17" s="33">
        <v>5241</v>
      </c>
      <c r="G17" s="33">
        <v>1502</v>
      </c>
      <c r="H17" s="33">
        <v>1053</v>
      </c>
      <c r="I17" s="33">
        <v>238</v>
      </c>
      <c r="J17" s="33">
        <v>140</v>
      </c>
      <c r="K17" s="33">
        <v>576</v>
      </c>
      <c r="L17" s="33">
        <v>99</v>
      </c>
      <c r="M17" s="33">
        <v>493</v>
      </c>
      <c r="N17" s="33">
        <v>250</v>
      </c>
      <c r="O17" s="33">
        <v>0.50709939002990723</v>
      </c>
      <c r="P17" s="33">
        <v>4</v>
      </c>
      <c r="Q17" s="33">
        <v>1</v>
      </c>
      <c r="R17" s="33">
        <v>115</v>
      </c>
      <c r="S17" s="33">
        <v>130</v>
      </c>
      <c r="T17" s="33">
        <v>110</v>
      </c>
      <c r="U17" s="33">
        <v>76</v>
      </c>
      <c r="V17" s="33">
        <v>0.69090908765792847</v>
      </c>
      <c r="W17" s="33">
        <v>0</v>
      </c>
      <c r="X17" s="33">
        <v>0</v>
      </c>
      <c r="Y17" s="33">
        <v>9</v>
      </c>
      <c r="Z17" s="33">
        <v>67</v>
      </c>
    </row>
    <row r="18" x14ac:dyDescent="0.25">
      <c r="B18" t="s">
        <v>454</v>
      </c>
      <c r="C18" s="33">
        <v>15232</v>
      </c>
      <c r="D18" s="33">
        <v>2283</v>
      </c>
      <c r="E18" s="33">
        <v>1688</v>
      </c>
      <c r="F18" s="33">
        <v>8875</v>
      </c>
      <c r="G18" s="33">
        <v>2386</v>
      </c>
      <c r="H18" s="33">
        <v>1614</v>
      </c>
      <c r="I18" s="33">
        <v>310</v>
      </c>
      <c r="J18" s="33">
        <v>219</v>
      </c>
      <c r="K18" s="33">
        <v>947</v>
      </c>
      <c r="L18" s="33">
        <v>138</v>
      </c>
      <c r="M18" s="33">
        <v>898</v>
      </c>
      <c r="N18" s="33">
        <v>530</v>
      </c>
      <c r="O18" s="33">
        <v>0.59020042419433594</v>
      </c>
      <c r="P18" s="33">
        <v>10</v>
      </c>
      <c r="Q18" s="33">
        <v>3</v>
      </c>
      <c r="R18" s="33">
        <v>222</v>
      </c>
      <c r="S18" s="33">
        <v>295</v>
      </c>
      <c r="T18" s="33">
        <v>197</v>
      </c>
      <c r="U18" s="33">
        <v>187</v>
      </c>
      <c r="V18" s="33">
        <v>0.94923859834671021</v>
      </c>
      <c r="W18" s="33">
        <v>0</v>
      </c>
      <c r="X18" s="33">
        <v>0</v>
      </c>
      <c r="Y18" s="33">
        <v>11</v>
      </c>
      <c r="Z18" s="33">
        <v>176</v>
      </c>
    </row>
    <row r="19" x14ac:dyDescent="0.25">
      <c r="B19" t="s">
        <v>455</v>
      </c>
      <c r="C19" s="33">
        <v>82356</v>
      </c>
      <c r="D19" s="33">
        <v>12517</v>
      </c>
      <c r="E19" s="33">
        <v>8571</v>
      </c>
      <c r="F19" s="33">
        <v>49219</v>
      </c>
      <c r="G19" s="33">
        <v>12049</v>
      </c>
      <c r="H19" s="33">
        <v>9389</v>
      </c>
      <c r="I19" s="33">
        <v>2084</v>
      </c>
      <c r="J19" s="33">
        <v>1204</v>
      </c>
      <c r="K19" s="33">
        <v>5443</v>
      </c>
      <c r="L19" s="33">
        <v>658</v>
      </c>
      <c r="M19" s="33">
        <v>3124</v>
      </c>
      <c r="N19" s="33">
        <v>1376</v>
      </c>
      <c r="O19" s="33">
        <v>0.44046095013618469</v>
      </c>
      <c r="P19" s="33">
        <v>34</v>
      </c>
      <c r="Q19" s="33">
        <v>21</v>
      </c>
      <c r="R19" s="33">
        <v>560</v>
      </c>
      <c r="S19" s="33">
        <v>761</v>
      </c>
      <c r="T19" s="33">
        <v>1044</v>
      </c>
      <c r="U19" s="33">
        <v>422</v>
      </c>
      <c r="V19" s="33">
        <v>0.40421456098556519</v>
      </c>
      <c r="W19" s="33">
        <v>0</v>
      </c>
      <c r="X19" s="33">
        <v>0</v>
      </c>
      <c r="Y19" s="33">
        <v>39</v>
      </c>
      <c r="Z19" s="33">
        <v>383</v>
      </c>
    </row>
    <row r="20" x14ac:dyDescent="0.25">
      <c r="B20" t="s">
        <v>456</v>
      </c>
      <c r="C20" s="33">
        <v>11488</v>
      </c>
      <c r="D20" s="33">
        <v>1767</v>
      </c>
      <c r="E20" s="33">
        <v>1178</v>
      </c>
      <c r="F20" s="33">
        <v>6657</v>
      </c>
      <c r="G20" s="33">
        <v>1886</v>
      </c>
      <c r="H20" s="33">
        <v>891</v>
      </c>
      <c r="I20" s="33">
        <v>216</v>
      </c>
      <c r="J20" s="33">
        <v>99</v>
      </c>
      <c r="K20" s="33">
        <v>506</v>
      </c>
      <c r="L20" s="33">
        <v>70</v>
      </c>
      <c r="M20" s="33">
        <v>517</v>
      </c>
      <c r="N20" s="33">
        <v>225</v>
      </c>
      <c r="O20" s="33">
        <v>0.43520310521125793</v>
      </c>
      <c r="P20" s="33">
        <v>3</v>
      </c>
      <c r="Q20" s="33">
        <v>2</v>
      </c>
      <c r="R20" s="33">
        <v>85</v>
      </c>
      <c r="S20" s="33">
        <v>135</v>
      </c>
      <c r="T20" s="33">
        <v>160</v>
      </c>
      <c r="U20" s="33">
        <v>77</v>
      </c>
      <c r="V20" s="33">
        <v>0.48124998807907104</v>
      </c>
      <c r="W20" s="33">
        <v>0</v>
      </c>
      <c r="X20" s="33">
        <v>0</v>
      </c>
      <c r="Y20" s="33">
        <v>4</v>
      </c>
      <c r="Z20" s="33">
        <v>73</v>
      </c>
    </row>
    <row r="21" x14ac:dyDescent="0.25">
      <c r="B21" t="s">
        <v>457</v>
      </c>
      <c r="C21" s="33">
        <v>14066</v>
      </c>
      <c r="D21" s="33">
        <v>2322</v>
      </c>
      <c r="E21" s="33">
        <v>1540</v>
      </c>
      <c r="F21" s="33">
        <v>8002</v>
      </c>
      <c r="G21" s="33">
        <v>2202</v>
      </c>
      <c r="H21" s="33">
        <v>1989</v>
      </c>
      <c r="I21" s="33">
        <v>497</v>
      </c>
      <c r="J21" s="33">
        <v>260</v>
      </c>
      <c r="K21" s="33">
        <v>1080</v>
      </c>
      <c r="L21" s="33">
        <v>152</v>
      </c>
      <c r="M21" s="33">
        <v>307</v>
      </c>
      <c r="N21" s="33">
        <v>122</v>
      </c>
      <c r="O21" s="33">
        <v>0.39739415049552917</v>
      </c>
      <c r="P21" s="33">
        <v>0</v>
      </c>
      <c r="Q21" s="33">
        <v>2</v>
      </c>
      <c r="R21" s="33">
        <v>54</v>
      </c>
      <c r="S21" s="33">
        <v>66</v>
      </c>
      <c r="T21" s="33">
        <v>154</v>
      </c>
      <c r="U21" s="33">
        <v>29</v>
      </c>
      <c r="V21" s="33">
        <v>0.18831168115139008</v>
      </c>
      <c r="W21" s="33">
        <v>0</v>
      </c>
      <c r="X21" s="33">
        <v>0</v>
      </c>
      <c r="Y21" s="33">
        <v>3</v>
      </c>
      <c r="Z21" s="33">
        <v>26</v>
      </c>
    </row>
    <row r="22" x14ac:dyDescent="0.25">
      <c r="B22" t="s">
        <v>458</v>
      </c>
      <c r="C22" s="33">
        <v>7586</v>
      </c>
      <c r="D22" s="33">
        <v>1259</v>
      </c>
      <c r="E22" s="33">
        <v>896</v>
      </c>
      <c r="F22" s="33">
        <v>4099</v>
      </c>
      <c r="G22" s="33">
        <v>1332</v>
      </c>
      <c r="H22" s="33">
        <v>794</v>
      </c>
      <c r="I22" s="33">
        <v>173</v>
      </c>
      <c r="J22" s="33">
        <v>114</v>
      </c>
      <c r="K22" s="33">
        <v>423</v>
      </c>
      <c r="L22" s="33">
        <v>84</v>
      </c>
      <c r="M22" s="33">
        <v>471</v>
      </c>
      <c r="N22" s="33">
        <v>265</v>
      </c>
      <c r="O22" s="33">
        <v>0.56263267993927002</v>
      </c>
      <c r="P22" s="33">
        <v>12</v>
      </c>
      <c r="Q22" s="33">
        <v>7</v>
      </c>
      <c r="R22" s="33">
        <v>80</v>
      </c>
      <c r="S22" s="33">
        <v>166</v>
      </c>
      <c r="T22" s="33">
        <v>121</v>
      </c>
      <c r="U22" s="33">
        <v>117</v>
      </c>
      <c r="V22" s="33">
        <v>0.96694213151931763</v>
      </c>
      <c r="W22" s="33">
        <v>0</v>
      </c>
      <c r="X22" s="33">
        <v>0</v>
      </c>
      <c r="Y22" s="33">
        <v>3</v>
      </c>
      <c r="Z22" s="33">
        <v>114</v>
      </c>
    </row>
    <row r="23" x14ac:dyDescent="0.25">
      <c r="B23" t="s">
        <v>459</v>
      </c>
      <c r="C23" s="33">
        <v>17062</v>
      </c>
      <c r="D23" s="33">
        <v>2653</v>
      </c>
      <c r="E23" s="33">
        <v>1671</v>
      </c>
      <c r="F23" s="33">
        <v>10085</v>
      </c>
      <c r="G23" s="33">
        <v>2653</v>
      </c>
      <c r="H23" s="33">
        <v>2056</v>
      </c>
      <c r="I23" s="33">
        <v>475</v>
      </c>
      <c r="J23" s="33">
        <v>260</v>
      </c>
      <c r="K23" s="33">
        <v>1187</v>
      </c>
      <c r="L23" s="33">
        <v>134</v>
      </c>
      <c r="M23" s="33">
        <v>637</v>
      </c>
      <c r="N23" s="33">
        <v>232</v>
      </c>
      <c r="O23" s="33">
        <v>0.36420720815658569</v>
      </c>
      <c r="P23" s="33">
        <v>3</v>
      </c>
      <c r="Q23" s="33">
        <v>2</v>
      </c>
      <c r="R23" s="33">
        <v>95</v>
      </c>
      <c r="S23" s="33">
        <v>132</v>
      </c>
      <c r="T23" s="33">
        <v>257</v>
      </c>
      <c r="U23" s="33">
        <v>80</v>
      </c>
      <c r="V23" s="33">
        <v>0.31128403544425964</v>
      </c>
      <c r="W23" s="33">
        <v>0</v>
      </c>
      <c r="X23" s="33">
        <v>0</v>
      </c>
      <c r="Y23" s="33">
        <v>10</v>
      </c>
      <c r="Z23" s="33">
        <v>70</v>
      </c>
    </row>
    <row r="24" x14ac:dyDescent="0.25">
      <c r="B24" t="s">
        <v>460</v>
      </c>
      <c r="C24" s="33">
        <v>22581</v>
      </c>
      <c r="D24" s="33">
        <v>3084</v>
      </c>
      <c r="E24" s="33">
        <v>2174</v>
      </c>
      <c r="F24" s="33">
        <v>14689</v>
      </c>
      <c r="G24" s="33">
        <v>2634</v>
      </c>
      <c r="H24" s="33">
        <v>2827</v>
      </c>
      <c r="I24" s="33">
        <v>524</v>
      </c>
      <c r="J24" s="33">
        <v>357</v>
      </c>
      <c r="K24" s="33">
        <v>1793</v>
      </c>
      <c r="L24" s="33">
        <v>153</v>
      </c>
      <c r="M24" s="33">
        <v>762</v>
      </c>
      <c r="N24" s="33">
        <v>323</v>
      </c>
      <c r="O24" s="33">
        <v>0.42388451099395752</v>
      </c>
      <c r="P24" s="33">
        <v>9</v>
      </c>
      <c r="Q24" s="33">
        <v>2</v>
      </c>
      <c r="R24" s="33">
        <v>149</v>
      </c>
      <c r="S24" s="33">
        <v>163</v>
      </c>
      <c r="T24" s="33">
        <v>236</v>
      </c>
      <c r="U24" s="33">
        <v>81</v>
      </c>
      <c r="V24" s="33">
        <v>0.34322035312652588</v>
      </c>
      <c r="W24" s="33">
        <v>0</v>
      </c>
      <c r="X24" s="33">
        <v>0</v>
      </c>
      <c r="Y24" s="33">
        <v>13</v>
      </c>
      <c r="Z24" s="33">
        <v>68</v>
      </c>
    </row>
    <row r="25" x14ac:dyDescent="0.25">
      <c r="B25" t="s">
        <v>461</v>
      </c>
      <c r="C25" s="33">
        <v>9573</v>
      </c>
      <c r="D25" s="33">
        <v>1432</v>
      </c>
      <c r="E25" s="33">
        <v>1112</v>
      </c>
      <c r="F25" s="33">
        <v>5687</v>
      </c>
      <c r="G25" s="33">
        <v>1342</v>
      </c>
      <c r="H25" s="33">
        <v>832</v>
      </c>
      <c r="I25" s="33">
        <v>199</v>
      </c>
      <c r="J25" s="33">
        <v>114</v>
      </c>
      <c r="K25" s="33">
        <v>454</v>
      </c>
      <c r="L25" s="33">
        <v>65</v>
      </c>
      <c r="M25" s="33">
        <v>430</v>
      </c>
      <c r="N25" s="33">
        <v>209</v>
      </c>
      <c r="O25" s="33">
        <v>0.48604652285575867</v>
      </c>
      <c r="P25" s="33">
        <v>7</v>
      </c>
      <c r="Q25" s="33">
        <v>6</v>
      </c>
      <c r="R25" s="33">
        <v>97</v>
      </c>
      <c r="S25" s="33">
        <v>99</v>
      </c>
      <c r="T25" s="33">
        <v>116</v>
      </c>
      <c r="U25" s="33">
        <v>38</v>
      </c>
      <c r="V25" s="33">
        <v>0.32758620381355286</v>
      </c>
      <c r="W25" s="33">
        <v>0</v>
      </c>
      <c r="X25" s="33">
        <v>0</v>
      </c>
      <c r="Y25" s="33">
        <v>6</v>
      </c>
      <c r="Z25" s="33">
        <v>32</v>
      </c>
    </row>
    <row r="26" x14ac:dyDescent="0.25">
      <c r="B26" t="s">
        <v>462</v>
      </c>
      <c r="C26" s="33">
        <v>95334</v>
      </c>
      <c r="D26" s="33">
        <v>13638</v>
      </c>
      <c r="E26" s="33">
        <v>9871</v>
      </c>
      <c r="F26" s="33">
        <v>55431</v>
      </c>
      <c r="G26" s="33">
        <v>16394</v>
      </c>
      <c r="H26" s="33">
        <v>7358</v>
      </c>
      <c r="I26" s="33">
        <v>1493</v>
      </c>
      <c r="J26" s="33">
        <v>830</v>
      </c>
      <c r="K26" s="33">
        <v>4408</v>
      </c>
      <c r="L26" s="33">
        <v>627</v>
      </c>
      <c r="M26" s="33">
        <v>3626</v>
      </c>
      <c r="N26" s="33">
        <v>1997</v>
      </c>
      <c r="O26" s="33">
        <v>0.55074459314346313</v>
      </c>
      <c r="P26" s="33">
        <v>54</v>
      </c>
      <c r="Q26" s="33">
        <v>29</v>
      </c>
      <c r="R26" s="33">
        <v>727</v>
      </c>
      <c r="S26" s="33">
        <v>1187</v>
      </c>
      <c r="T26" s="33">
        <v>1448</v>
      </c>
      <c r="U26" s="33">
        <v>1248</v>
      </c>
      <c r="V26" s="33">
        <v>0.86187845468521118</v>
      </c>
      <c r="W26" s="33">
        <v>0</v>
      </c>
      <c r="X26" s="33">
        <v>1</v>
      </c>
      <c r="Y26" s="33">
        <v>67</v>
      </c>
      <c r="Z26" s="33">
        <v>1180</v>
      </c>
    </row>
    <row r="27" x14ac:dyDescent="0.25">
      <c r="B27" t="s">
        <v>463</v>
      </c>
      <c r="C27" s="33">
        <v>10153</v>
      </c>
      <c r="D27" s="33">
        <v>1329</v>
      </c>
      <c r="E27" s="33">
        <v>919</v>
      </c>
      <c r="F27" s="33">
        <v>5657</v>
      </c>
      <c r="G27" s="33">
        <v>2248</v>
      </c>
      <c r="H27" s="33">
        <v>845</v>
      </c>
      <c r="I27" s="33">
        <v>179</v>
      </c>
      <c r="J27" s="33">
        <v>60</v>
      </c>
      <c r="K27" s="33">
        <v>484</v>
      </c>
      <c r="L27" s="33">
        <v>122</v>
      </c>
      <c r="M27" s="33">
        <v>482</v>
      </c>
      <c r="N27" s="33">
        <v>160</v>
      </c>
      <c r="O27" s="33">
        <v>0.33195021748542786</v>
      </c>
      <c r="P27" s="33">
        <v>2</v>
      </c>
      <c r="Q27" s="33">
        <v>3</v>
      </c>
      <c r="R27" s="33">
        <v>47</v>
      </c>
      <c r="S27" s="33">
        <v>108</v>
      </c>
      <c r="T27" s="33">
        <v>190</v>
      </c>
      <c r="U27" s="33">
        <v>177</v>
      </c>
      <c r="V27" s="33">
        <v>0.93157893419265747</v>
      </c>
      <c r="W27" s="33">
        <v>0</v>
      </c>
      <c r="X27" s="33">
        <v>0</v>
      </c>
      <c r="Y27" s="33">
        <v>6</v>
      </c>
      <c r="Z27" s="33">
        <v>171</v>
      </c>
    </row>
    <row r="28" x14ac:dyDescent="0.25">
      <c r="B28" t="s">
        <v>464</v>
      </c>
      <c r="C28" s="33">
        <v>5553</v>
      </c>
      <c r="D28" s="33">
        <v>847</v>
      </c>
      <c r="E28" s="33">
        <v>569</v>
      </c>
      <c r="F28" s="33">
        <v>3271</v>
      </c>
      <c r="G28" s="33">
        <v>866</v>
      </c>
      <c r="H28" s="33">
        <v>421</v>
      </c>
      <c r="I28" s="33">
        <v>78</v>
      </c>
      <c r="J28" s="33">
        <v>51</v>
      </c>
      <c r="K28" s="33">
        <v>254</v>
      </c>
      <c r="L28" s="33">
        <v>38</v>
      </c>
      <c r="M28" s="33">
        <v>115</v>
      </c>
      <c r="N28" s="33">
        <v>65</v>
      </c>
      <c r="O28" s="33">
        <v>0.56521737575531006</v>
      </c>
      <c r="P28" s="33">
        <v>6</v>
      </c>
      <c r="Q28" s="33">
        <v>1</v>
      </c>
      <c r="R28" s="33">
        <v>23</v>
      </c>
      <c r="S28" s="33">
        <v>35</v>
      </c>
      <c r="T28" s="33">
        <v>76</v>
      </c>
      <c r="U28" s="33">
        <v>65</v>
      </c>
      <c r="V28" s="33">
        <v>0.85526317358016968</v>
      </c>
      <c r="W28" s="33">
        <v>0</v>
      </c>
      <c r="X28" s="33">
        <v>0</v>
      </c>
      <c r="Y28" s="33">
        <v>7</v>
      </c>
      <c r="Z28" s="33">
        <v>58</v>
      </c>
    </row>
    <row r="29" x14ac:dyDescent="0.25">
      <c r="B29" t="s">
        <v>465</v>
      </c>
      <c r="C29" s="33">
        <v>15035</v>
      </c>
      <c r="D29" s="33">
        <v>2123</v>
      </c>
      <c r="E29" s="33">
        <v>1567</v>
      </c>
      <c r="F29" s="33">
        <v>8865</v>
      </c>
      <c r="G29" s="33">
        <v>2480</v>
      </c>
      <c r="H29" s="33">
        <v>1149</v>
      </c>
      <c r="I29" s="33">
        <v>239</v>
      </c>
      <c r="J29" s="33">
        <v>113</v>
      </c>
      <c r="K29" s="33">
        <v>707</v>
      </c>
      <c r="L29" s="33">
        <v>90</v>
      </c>
      <c r="M29" s="33">
        <v>699</v>
      </c>
      <c r="N29" s="33">
        <v>509</v>
      </c>
      <c r="O29" s="33">
        <v>0.7281830906867981</v>
      </c>
      <c r="P29" s="33">
        <v>4</v>
      </c>
      <c r="Q29" s="33">
        <v>4</v>
      </c>
      <c r="R29" s="33">
        <v>173</v>
      </c>
      <c r="S29" s="33">
        <v>328</v>
      </c>
      <c r="T29" s="33">
        <v>185</v>
      </c>
      <c r="U29" s="33">
        <v>179</v>
      </c>
      <c r="V29" s="33">
        <v>0.9675675630569458</v>
      </c>
      <c r="W29" s="33">
        <v>0</v>
      </c>
      <c r="X29" s="33">
        <v>1</v>
      </c>
      <c r="Y29" s="33">
        <v>9</v>
      </c>
      <c r="Z29" s="33">
        <v>169</v>
      </c>
    </row>
    <row r="30" x14ac:dyDescent="0.25">
      <c r="B30" t="s">
        <v>466</v>
      </c>
      <c r="C30" s="33">
        <v>4618</v>
      </c>
      <c r="D30" s="33">
        <v>606</v>
      </c>
      <c r="E30" s="33">
        <v>489</v>
      </c>
      <c r="F30" s="33">
        <v>2798</v>
      </c>
      <c r="G30" s="33">
        <v>725</v>
      </c>
      <c r="H30" s="33">
        <v>389</v>
      </c>
      <c r="I30" s="33">
        <v>70</v>
      </c>
      <c r="J30" s="33">
        <v>57</v>
      </c>
      <c r="K30" s="33">
        <v>240</v>
      </c>
      <c r="L30" s="33">
        <v>22</v>
      </c>
      <c r="M30" s="33">
        <v>288</v>
      </c>
      <c r="N30" s="33">
        <v>160</v>
      </c>
      <c r="O30" s="33">
        <v>0.55555558204650879</v>
      </c>
      <c r="P30" s="33">
        <v>1</v>
      </c>
      <c r="Q30" s="33">
        <v>1</v>
      </c>
      <c r="R30" s="33">
        <v>60</v>
      </c>
      <c r="S30" s="33">
        <v>98</v>
      </c>
      <c r="T30" s="33">
        <v>58</v>
      </c>
      <c r="U30" s="33">
        <v>51</v>
      </c>
      <c r="V30" s="33">
        <v>0.87931036949157715</v>
      </c>
      <c r="W30" s="33">
        <v>0</v>
      </c>
      <c r="X30" s="33">
        <v>0</v>
      </c>
      <c r="Y30" s="33">
        <v>3</v>
      </c>
      <c r="Z30" s="33">
        <v>48</v>
      </c>
    </row>
    <row r="31" x14ac:dyDescent="0.25">
      <c r="B31" t="s">
        <v>467</v>
      </c>
      <c r="C31" s="33">
        <v>22176</v>
      </c>
      <c r="D31" s="33">
        <v>3154</v>
      </c>
      <c r="E31" s="33">
        <v>2532</v>
      </c>
      <c r="F31" s="33">
        <v>13231</v>
      </c>
      <c r="G31" s="33">
        <v>3259</v>
      </c>
      <c r="H31" s="33">
        <v>1732</v>
      </c>
      <c r="I31" s="33">
        <v>367</v>
      </c>
      <c r="J31" s="33">
        <v>216</v>
      </c>
      <c r="K31" s="33">
        <v>1045</v>
      </c>
      <c r="L31" s="33">
        <v>104</v>
      </c>
      <c r="M31" s="33">
        <v>624</v>
      </c>
      <c r="N31" s="33">
        <v>377</v>
      </c>
      <c r="O31" s="33">
        <v>0.60416668653488159</v>
      </c>
      <c r="P31" s="33">
        <v>22</v>
      </c>
      <c r="Q31" s="33">
        <v>14</v>
      </c>
      <c r="R31" s="33">
        <v>179</v>
      </c>
      <c r="S31" s="33">
        <v>162</v>
      </c>
      <c r="T31" s="33">
        <v>376</v>
      </c>
      <c r="U31" s="33">
        <v>294</v>
      </c>
      <c r="V31" s="33">
        <v>0.78191488981246948</v>
      </c>
      <c r="W31" s="33">
        <v>0</v>
      </c>
      <c r="X31" s="33">
        <v>0</v>
      </c>
      <c r="Y31" s="33">
        <v>19</v>
      </c>
      <c r="Z31" s="33">
        <v>275</v>
      </c>
    </row>
    <row r="32" x14ac:dyDescent="0.25">
      <c r="B32" t="s">
        <v>468</v>
      </c>
      <c r="C32" s="33">
        <v>4827</v>
      </c>
      <c r="D32" s="33">
        <v>706</v>
      </c>
      <c r="E32" s="33">
        <v>486</v>
      </c>
      <c r="F32" s="33">
        <v>2806</v>
      </c>
      <c r="G32" s="33">
        <v>829</v>
      </c>
      <c r="H32" s="33">
        <v>328</v>
      </c>
      <c r="I32" s="33">
        <v>56</v>
      </c>
      <c r="J32" s="33">
        <v>38</v>
      </c>
      <c r="K32" s="33">
        <v>199</v>
      </c>
      <c r="L32" s="33">
        <v>35</v>
      </c>
      <c r="M32" s="33">
        <v>223</v>
      </c>
      <c r="N32" s="33">
        <v>89</v>
      </c>
      <c r="O32" s="33">
        <v>0.39910313487052917</v>
      </c>
      <c r="P32" s="33">
        <v>2</v>
      </c>
      <c r="Q32" s="33">
        <v>0</v>
      </c>
      <c r="R32" s="33">
        <v>37</v>
      </c>
      <c r="S32" s="33">
        <v>50</v>
      </c>
      <c r="T32" s="33">
        <v>54</v>
      </c>
      <c r="U32" s="33">
        <v>53</v>
      </c>
      <c r="V32" s="33">
        <v>0.98148149251937866</v>
      </c>
      <c r="W32" s="33">
        <v>0</v>
      </c>
      <c r="X32" s="33">
        <v>0</v>
      </c>
      <c r="Y32" s="33">
        <v>4</v>
      </c>
      <c r="Z32" s="33">
        <v>49</v>
      </c>
    </row>
    <row r="33" x14ac:dyDescent="0.25">
      <c r="B33" t="s">
        <v>469</v>
      </c>
      <c r="C33" s="33">
        <v>16100</v>
      </c>
      <c r="D33" s="33">
        <v>2422</v>
      </c>
      <c r="E33" s="33">
        <v>1614</v>
      </c>
      <c r="F33" s="33">
        <v>9205</v>
      </c>
      <c r="G33" s="33">
        <v>2859</v>
      </c>
      <c r="H33" s="33">
        <v>1283</v>
      </c>
      <c r="I33" s="33">
        <v>288</v>
      </c>
      <c r="J33" s="33">
        <v>150</v>
      </c>
      <c r="K33" s="33">
        <v>758</v>
      </c>
      <c r="L33" s="33">
        <v>87</v>
      </c>
      <c r="M33" s="33">
        <v>425</v>
      </c>
      <c r="N33" s="33">
        <v>242</v>
      </c>
      <c r="O33" s="33">
        <v>0.5694117546081543</v>
      </c>
      <c r="P33" s="33">
        <v>8</v>
      </c>
      <c r="Q33" s="33">
        <v>2</v>
      </c>
      <c r="R33" s="33">
        <v>94</v>
      </c>
      <c r="S33" s="33">
        <v>138</v>
      </c>
      <c r="T33" s="33">
        <v>261</v>
      </c>
      <c r="U33" s="33">
        <v>211</v>
      </c>
      <c r="V33" s="33">
        <v>0.80842912197113037</v>
      </c>
      <c r="W33" s="33">
        <v>0</v>
      </c>
      <c r="X33" s="33">
        <v>0</v>
      </c>
      <c r="Y33" s="33">
        <v>14</v>
      </c>
      <c r="Z33" s="33">
        <v>197</v>
      </c>
    </row>
    <row r="34" x14ac:dyDescent="0.25">
      <c r="B34" t="s">
        <v>470</v>
      </c>
      <c r="C34" s="33">
        <v>6783</v>
      </c>
      <c r="D34" s="33">
        <v>875</v>
      </c>
      <c r="E34" s="33">
        <v>751</v>
      </c>
      <c r="F34" s="33">
        <v>3949</v>
      </c>
      <c r="G34" s="33">
        <v>1208</v>
      </c>
      <c r="H34" s="33">
        <v>451</v>
      </c>
      <c r="I34" s="33">
        <v>62</v>
      </c>
      <c r="J34" s="33">
        <v>58</v>
      </c>
      <c r="K34" s="33">
        <v>280</v>
      </c>
      <c r="L34" s="33">
        <v>51</v>
      </c>
      <c r="M34" s="33">
        <v>204</v>
      </c>
      <c r="N34" s="33">
        <v>131</v>
      </c>
      <c r="O34" s="33">
        <v>0.64215683937072754</v>
      </c>
      <c r="P34" s="33">
        <v>4</v>
      </c>
      <c r="Q34" s="33">
        <v>2</v>
      </c>
      <c r="R34" s="33">
        <v>54</v>
      </c>
      <c r="S34" s="33">
        <v>71</v>
      </c>
      <c r="T34" s="33">
        <v>108</v>
      </c>
      <c r="U34" s="33">
        <v>92</v>
      </c>
      <c r="V34" s="33">
        <v>0.85185188055038452</v>
      </c>
      <c r="W34" s="33">
        <v>0</v>
      </c>
      <c r="X34" s="33">
        <v>0</v>
      </c>
      <c r="Y34" s="33">
        <v>3</v>
      </c>
      <c r="Z34" s="33">
        <v>89</v>
      </c>
    </row>
    <row r="35" x14ac:dyDescent="0.25">
      <c r="B35" t="s">
        <v>471</v>
      </c>
      <c r="C35" s="33">
        <v>10089</v>
      </c>
      <c r="D35" s="33">
        <v>1576</v>
      </c>
      <c r="E35" s="33">
        <v>944</v>
      </c>
      <c r="F35" s="33">
        <v>5649</v>
      </c>
      <c r="G35" s="33">
        <v>1920</v>
      </c>
      <c r="H35" s="33">
        <v>760</v>
      </c>
      <c r="I35" s="33">
        <v>154</v>
      </c>
      <c r="J35" s="33">
        <v>87</v>
      </c>
      <c r="K35" s="33">
        <v>441</v>
      </c>
      <c r="L35" s="33">
        <v>78</v>
      </c>
      <c r="M35" s="33">
        <v>566</v>
      </c>
      <c r="N35" s="33">
        <v>264</v>
      </c>
      <c r="O35" s="33">
        <v>0.46643108129501343</v>
      </c>
      <c r="P35" s="33">
        <v>5</v>
      </c>
      <c r="Q35" s="33">
        <v>2</v>
      </c>
      <c r="R35" s="33">
        <v>60</v>
      </c>
      <c r="S35" s="33">
        <v>197</v>
      </c>
      <c r="T35" s="33">
        <v>140</v>
      </c>
      <c r="U35" s="33">
        <v>126</v>
      </c>
      <c r="V35" s="33">
        <v>0.89999997615814209</v>
      </c>
      <c r="W35" s="33">
        <v>0</v>
      </c>
      <c r="X35" s="33">
        <v>0</v>
      </c>
      <c r="Y35" s="33">
        <v>2</v>
      </c>
      <c r="Z35" s="33">
        <v>124</v>
      </c>
    </row>
    <row r="36" x14ac:dyDescent="0.25">
      <c r="B36" t="s">
        <v>472</v>
      </c>
      <c r="C36" s="33">
        <v>37851</v>
      </c>
      <c r="D36" s="33">
        <v>5853</v>
      </c>
      <c r="E36" s="33">
        <v>3801</v>
      </c>
      <c r="F36" s="33">
        <v>22830</v>
      </c>
      <c r="G36" s="33">
        <v>5367</v>
      </c>
      <c r="H36" s="33">
        <v>5359</v>
      </c>
      <c r="I36" s="33">
        <v>1173</v>
      </c>
      <c r="J36" s="33">
        <v>692</v>
      </c>
      <c r="K36" s="33">
        <v>3126</v>
      </c>
      <c r="L36" s="33">
        <v>368</v>
      </c>
      <c r="M36" s="33">
        <v>1551</v>
      </c>
      <c r="N36" s="33">
        <v>907</v>
      </c>
      <c r="O36" s="33">
        <v>0.58478403091430664</v>
      </c>
      <c r="P36" s="33">
        <v>24</v>
      </c>
      <c r="Q36" s="33">
        <v>9</v>
      </c>
      <c r="R36" s="33">
        <v>356</v>
      </c>
      <c r="S36" s="33">
        <v>518</v>
      </c>
      <c r="T36" s="33">
        <v>351</v>
      </c>
      <c r="U36" s="33">
        <v>262</v>
      </c>
      <c r="V36" s="33">
        <v>0.74643874168395996</v>
      </c>
      <c r="W36" s="33">
        <v>0</v>
      </c>
      <c r="X36" s="33">
        <v>0</v>
      </c>
      <c r="Y36" s="33">
        <v>17</v>
      </c>
      <c r="Z36" s="33">
        <v>245</v>
      </c>
    </row>
    <row r="37" x14ac:dyDescent="0.25">
      <c r="B37" t="s">
        <v>473</v>
      </c>
      <c r="C37" s="33">
        <v>7980</v>
      </c>
      <c r="D37" s="33">
        <v>1316</v>
      </c>
      <c r="E37" s="33">
        <v>797</v>
      </c>
      <c r="F37" s="33">
        <v>4670</v>
      </c>
      <c r="G37" s="33">
        <v>1197</v>
      </c>
      <c r="H37" s="33">
        <v>1164</v>
      </c>
      <c r="I37" s="33">
        <v>234</v>
      </c>
      <c r="J37" s="33">
        <v>150</v>
      </c>
      <c r="K37" s="33">
        <v>679</v>
      </c>
      <c r="L37" s="33">
        <v>101</v>
      </c>
      <c r="M37" s="33">
        <v>428</v>
      </c>
      <c r="N37" s="33">
        <v>280</v>
      </c>
      <c r="O37" s="33">
        <v>0.65420562028884888</v>
      </c>
      <c r="P37" s="33">
        <v>7</v>
      </c>
      <c r="Q37" s="33">
        <v>3</v>
      </c>
      <c r="R37" s="33">
        <v>119</v>
      </c>
      <c r="S37" s="33">
        <v>151</v>
      </c>
      <c r="T37" s="33">
        <v>79</v>
      </c>
      <c r="U37" s="33">
        <v>66</v>
      </c>
      <c r="V37" s="33">
        <v>0.83544301986694336</v>
      </c>
      <c r="W37" s="33">
        <v>0</v>
      </c>
      <c r="X37" s="33">
        <v>0</v>
      </c>
      <c r="Y37" s="33">
        <v>2</v>
      </c>
      <c r="Z37" s="33">
        <v>64</v>
      </c>
    </row>
    <row r="38" x14ac:dyDescent="0.25">
      <c r="B38" t="s">
        <v>474</v>
      </c>
      <c r="C38" s="33">
        <v>7618</v>
      </c>
      <c r="D38" s="33">
        <v>1152</v>
      </c>
      <c r="E38" s="33">
        <v>791</v>
      </c>
      <c r="F38" s="33">
        <v>4656</v>
      </c>
      <c r="G38" s="33">
        <v>1019</v>
      </c>
      <c r="H38" s="33">
        <v>1115</v>
      </c>
      <c r="I38" s="33">
        <v>249</v>
      </c>
      <c r="J38" s="33">
        <v>141</v>
      </c>
      <c r="K38" s="33">
        <v>646</v>
      </c>
      <c r="L38" s="33">
        <v>79</v>
      </c>
      <c r="M38" s="33">
        <v>245</v>
      </c>
      <c r="N38" s="33">
        <v>133</v>
      </c>
      <c r="O38" s="33">
        <v>0.54285717010498047</v>
      </c>
      <c r="P38" s="33">
        <v>2</v>
      </c>
      <c r="Q38" s="33">
        <v>2</v>
      </c>
      <c r="R38" s="33">
        <v>55</v>
      </c>
      <c r="S38" s="33">
        <v>74</v>
      </c>
      <c r="T38" s="33">
        <v>47</v>
      </c>
      <c r="U38" s="33">
        <v>36</v>
      </c>
      <c r="V38" s="33">
        <v>0.76595747470855713</v>
      </c>
      <c r="W38" s="33">
        <v>0</v>
      </c>
      <c r="X38" s="33">
        <v>0</v>
      </c>
      <c r="Y38" s="33">
        <v>6</v>
      </c>
      <c r="Z38" s="33">
        <v>30</v>
      </c>
    </row>
    <row r="39" x14ac:dyDescent="0.25">
      <c r="B39" t="s">
        <v>475</v>
      </c>
      <c r="C39" s="33">
        <v>10545</v>
      </c>
      <c r="D39" s="33">
        <v>1713</v>
      </c>
      <c r="E39" s="33">
        <v>1010</v>
      </c>
      <c r="F39" s="33">
        <v>6321</v>
      </c>
      <c r="G39" s="33">
        <v>1501</v>
      </c>
      <c r="H39" s="33">
        <v>1509</v>
      </c>
      <c r="I39" s="33">
        <v>375</v>
      </c>
      <c r="J39" s="33">
        <v>211</v>
      </c>
      <c r="K39" s="33">
        <v>839</v>
      </c>
      <c r="L39" s="33">
        <v>84</v>
      </c>
      <c r="M39" s="33">
        <v>385</v>
      </c>
      <c r="N39" s="33">
        <v>234</v>
      </c>
      <c r="O39" s="33">
        <v>0.6077921986579895</v>
      </c>
      <c r="P39" s="33">
        <v>5</v>
      </c>
      <c r="Q39" s="33">
        <v>1</v>
      </c>
      <c r="R39" s="33">
        <v>71</v>
      </c>
      <c r="S39" s="33">
        <v>157</v>
      </c>
      <c r="T39" s="33">
        <v>112</v>
      </c>
      <c r="U39" s="33">
        <v>105</v>
      </c>
      <c r="V39" s="33">
        <v>0.9375</v>
      </c>
      <c r="W39" s="33">
        <v>0</v>
      </c>
      <c r="X39" s="33">
        <v>0</v>
      </c>
      <c r="Y39" s="33">
        <v>5</v>
      </c>
      <c r="Z39" s="33">
        <v>100</v>
      </c>
    </row>
    <row r="40" x14ac:dyDescent="0.25">
      <c r="B40" t="s">
        <v>476</v>
      </c>
      <c r="C40" s="33">
        <v>7468</v>
      </c>
      <c r="D40" s="33">
        <v>1063</v>
      </c>
      <c r="E40" s="33">
        <v>760</v>
      </c>
      <c r="F40" s="33">
        <v>4815</v>
      </c>
      <c r="G40" s="33">
        <v>830</v>
      </c>
      <c r="H40" s="33">
        <v>1226</v>
      </c>
      <c r="I40" s="33">
        <v>228</v>
      </c>
      <c r="J40" s="33">
        <v>139</v>
      </c>
      <c r="K40" s="33">
        <v>781</v>
      </c>
      <c r="L40" s="33">
        <v>78</v>
      </c>
      <c r="M40" s="33">
        <v>231</v>
      </c>
      <c r="N40" s="33">
        <v>131</v>
      </c>
      <c r="O40" s="33">
        <v>0.56709957122802734</v>
      </c>
      <c r="P40" s="33">
        <v>5</v>
      </c>
      <c r="Q40" s="33">
        <v>1</v>
      </c>
      <c r="R40" s="33">
        <v>54</v>
      </c>
      <c r="S40" s="33">
        <v>71</v>
      </c>
      <c r="T40" s="33">
        <v>42</v>
      </c>
      <c r="U40" s="33">
        <v>38</v>
      </c>
      <c r="V40" s="33">
        <v>0.9047619104385376</v>
      </c>
      <c r="W40" s="33">
        <v>0</v>
      </c>
      <c r="X40" s="33">
        <v>0</v>
      </c>
      <c r="Y40" s="33">
        <v>2</v>
      </c>
      <c r="Z40" s="33">
        <v>36</v>
      </c>
    </row>
    <row r="41" x14ac:dyDescent="0.25">
      <c r="B41" t="s">
        <v>477</v>
      </c>
      <c r="C41" s="33">
        <v>4240</v>
      </c>
      <c r="D41" s="33">
        <v>609</v>
      </c>
      <c r="E41" s="33">
        <v>443</v>
      </c>
      <c r="F41" s="33">
        <v>2368</v>
      </c>
      <c r="G41" s="33">
        <v>820</v>
      </c>
      <c r="H41" s="33">
        <v>345</v>
      </c>
      <c r="I41" s="33">
        <v>87</v>
      </c>
      <c r="J41" s="33">
        <v>51</v>
      </c>
      <c r="K41" s="33">
        <v>181</v>
      </c>
      <c r="L41" s="33">
        <v>26</v>
      </c>
      <c r="M41" s="33">
        <v>262</v>
      </c>
      <c r="N41" s="33">
        <v>129</v>
      </c>
      <c r="O41" s="33">
        <v>0.49236640334129333</v>
      </c>
      <c r="P41" s="33">
        <v>5</v>
      </c>
      <c r="Q41" s="33">
        <v>2</v>
      </c>
      <c r="R41" s="33">
        <v>57</v>
      </c>
      <c r="S41" s="33">
        <v>65</v>
      </c>
      <c r="T41" s="33">
        <v>71</v>
      </c>
      <c r="U41" s="33">
        <v>17</v>
      </c>
      <c r="V41" s="33">
        <v>0.23943662643432617</v>
      </c>
      <c r="W41" s="33">
        <v>0</v>
      </c>
      <c r="X41" s="33">
        <v>0</v>
      </c>
      <c r="Y41" s="33">
        <v>2</v>
      </c>
      <c r="Z41" s="33">
        <v>15</v>
      </c>
    </row>
    <row r="42" x14ac:dyDescent="0.25">
      <c r="B42" t="s">
        <v>478</v>
      </c>
      <c r="C42" s="33">
        <v>43016</v>
      </c>
      <c r="D42" s="33">
        <v>6105</v>
      </c>
      <c r="E42" s="33">
        <v>4568</v>
      </c>
      <c r="F42" s="33">
        <v>25367</v>
      </c>
      <c r="G42" s="33">
        <v>6976</v>
      </c>
      <c r="H42" s="33">
        <v>4205</v>
      </c>
      <c r="I42" s="33">
        <v>927</v>
      </c>
      <c r="J42" s="33">
        <v>497</v>
      </c>
      <c r="K42" s="33">
        <v>2446</v>
      </c>
      <c r="L42" s="33">
        <v>335</v>
      </c>
      <c r="M42" s="33">
        <v>2193</v>
      </c>
      <c r="N42" s="33">
        <v>836</v>
      </c>
      <c r="O42" s="33">
        <v>0.38121294975280762</v>
      </c>
      <c r="P42" s="33">
        <v>8</v>
      </c>
      <c r="Q42" s="33">
        <v>11</v>
      </c>
      <c r="R42" s="33">
        <v>260</v>
      </c>
      <c r="S42" s="33">
        <v>557</v>
      </c>
      <c r="T42" s="33">
        <v>631</v>
      </c>
      <c r="U42" s="33">
        <v>407</v>
      </c>
      <c r="V42" s="33">
        <v>0.6450079083442688</v>
      </c>
      <c r="W42" s="33">
        <v>0</v>
      </c>
      <c r="X42" s="33">
        <v>0</v>
      </c>
      <c r="Y42" s="33">
        <v>27</v>
      </c>
      <c r="Z42" s="33">
        <v>380</v>
      </c>
    </row>
    <row r="43" x14ac:dyDescent="0.25">
      <c r="B43" t="s">
        <v>479</v>
      </c>
      <c r="C43" s="33">
        <v>5631</v>
      </c>
      <c r="D43" s="33">
        <v>720</v>
      </c>
      <c r="E43" s="33">
        <v>614</v>
      </c>
      <c r="F43" s="33">
        <v>3285</v>
      </c>
      <c r="G43" s="33">
        <v>1012</v>
      </c>
      <c r="H43" s="33">
        <v>478</v>
      </c>
      <c r="I43" s="33">
        <v>99</v>
      </c>
      <c r="J43" s="33">
        <v>44</v>
      </c>
      <c r="K43" s="33">
        <v>274</v>
      </c>
      <c r="L43" s="33">
        <v>61</v>
      </c>
      <c r="M43" s="33">
        <v>279</v>
      </c>
      <c r="N43" s="33">
        <v>105</v>
      </c>
      <c r="O43" s="33">
        <v>0.37634408473968506</v>
      </c>
      <c r="P43" s="33">
        <v>1</v>
      </c>
      <c r="Q43" s="33">
        <v>2</v>
      </c>
      <c r="R43" s="33">
        <v>23</v>
      </c>
      <c r="S43" s="33">
        <v>79</v>
      </c>
      <c r="T43" s="33">
        <v>93</v>
      </c>
      <c r="U43" s="33">
        <v>69</v>
      </c>
      <c r="V43" s="33">
        <v>0.74193549156188965</v>
      </c>
      <c r="W43" s="33">
        <v>0</v>
      </c>
      <c r="X43" s="33">
        <v>0</v>
      </c>
      <c r="Y43" s="33">
        <v>6</v>
      </c>
      <c r="Z43" s="33">
        <v>63</v>
      </c>
    </row>
    <row r="44" x14ac:dyDescent="0.25">
      <c r="B44" t="s">
        <v>480</v>
      </c>
      <c r="C44" s="33">
        <v>10444</v>
      </c>
      <c r="D44" s="33">
        <v>1696</v>
      </c>
      <c r="E44" s="33">
        <v>1231</v>
      </c>
      <c r="F44" s="33">
        <v>6198</v>
      </c>
      <c r="G44" s="33">
        <v>1319</v>
      </c>
      <c r="H44" s="33">
        <v>986</v>
      </c>
      <c r="I44" s="33">
        <v>226</v>
      </c>
      <c r="J44" s="33">
        <v>111</v>
      </c>
      <c r="K44" s="33">
        <v>571</v>
      </c>
      <c r="L44" s="33">
        <v>78</v>
      </c>
      <c r="M44" s="33">
        <v>359</v>
      </c>
      <c r="N44" s="33">
        <v>89</v>
      </c>
      <c r="O44" s="33">
        <v>0.24791085720062256</v>
      </c>
      <c r="P44" s="33">
        <v>1</v>
      </c>
      <c r="Q44" s="33">
        <v>1</v>
      </c>
      <c r="R44" s="33">
        <v>31</v>
      </c>
      <c r="S44" s="33">
        <v>56</v>
      </c>
      <c r="T44" s="33">
        <v>106</v>
      </c>
      <c r="U44" s="33">
        <v>55</v>
      </c>
      <c r="V44" s="33">
        <v>0.51886790990829468</v>
      </c>
      <c r="W44" s="33">
        <v>0</v>
      </c>
      <c r="X44" s="33">
        <v>0</v>
      </c>
      <c r="Y44" s="33">
        <v>6</v>
      </c>
      <c r="Z44" s="33">
        <v>49</v>
      </c>
    </row>
    <row r="45" x14ac:dyDescent="0.25">
      <c r="B45" t="s">
        <v>481</v>
      </c>
      <c r="C45" s="33">
        <v>10271</v>
      </c>
      <c r="D45" s="33">
        <v>1409</v>
      </c>
      <c r="E45" s="33">
        <v>1065</v>
      </c>
      <c r="F45" s="33">
        <v>6381</v>
      </c>
      <c r="G45" s="33">
        <v>1416</v>
      </c>
      <c r="H45" s="33">
        <v>1158</v>
      </c>
      <c r="I45" s="33">
        <v>256</v>
      </c>
      <c r="J45" s="33">
        <v>147</v>
      </c>
      <c r="K45" s="33">
        <v>668</v>
      </c>
      <c r="L45" s="33">
        <v>87</v>
      </c>
      <c r="M45" s="33">
        <v>459</v>
      </c>
      <c r="N45" s="33">
        <v>108</v>
      </c>
      <c r="O45" s="33">
        <v>0.23529411852359772</v>
      </c>
      <c r="P45" s="33">
        <v>0</v>
      </c>
      <c r="Q45" s="33">
        <v>1</v>
      </c>
      <c r="R45" s="33">
        <v>43</v>
      </c>
      <c r="S45" s="33">
        <v>64</v>
      </c>
      <c r="T45" s="33">
        <v>161</v>
      </c>
      <c r="U45" s="33">
        <v>102</v>
      </c>
      <c r="V45" s="33">
        <v>0.63354039192199707</v>
      </c>
      <c r="W45" s="33">
        <v>0</v>
      </c>
      <c r="X45" s="33">
        <v>0</v>
      </c>
      <c r="Y45" s="33">
        <v>4</v>
      </c>
      <c r="Z45" s="33">
        <v>98</v>
      </c>
    </row>
    <row r="46" x14ac:dyDescent="0.25">
      <c r="B46" t="s">
        <v>482</v>
      </c>
      <c r="C46" s="33">
        <v>4873</v>
      </c>
      <c r="D46" s="33">
        <v>689</v>
      </c>
      <c r="E46" s="33">
        <v>473</v>
      </c>
      <c r="F46" s="33">
        <v>2811</v>
      </c>
      <c r="G46" s="33">
        <v>900</v>
      </c>
      <c r="H46" s="33">
        <v>427</v>
      </c>
      <c r="I46" s="33">
        <v>99</v>
      </c>
      <c r="J46" s="33">
        <v>40</v>
      </c>
      <c r="K46" s="33">
        <v>256</v>
      </c>
      <c r="L46" s="33">
        <v>32</v>
      </c>
      <c r="M46" s="33">
        <v>299</v>
      </c>
      <c r="N46" s="33">
        <v>130</v>
      </c>
      <c r="O46" s="33">
        <v>0.43478259444236755</v>
      </c>
      <c r="P46" s="33">
        <v>0</v>
      </c>
      <c r="Q46" s="33">
        <v>1</v>
      </c>
      <c r="R46" s="33">
        <v>44</v>
      </c>
      <c r="S46" s="33">
        <v>85</v>
      </c>
      <c r="T46" s="33">
        <v>81</v>
      </c>
      <c r="U46" s="33">
        <v>54</v>
      </c>
      <c r="V46" s="33">
        <v>0.66666668653488159</v>
      </c>
      <c r="W46" s="33">
        <v>0</v>
      </c>
      <c r="X46" s="33">
        <v>0</v>
      </c>
      <c r="Y46" s="33">
        <v>3</v>
      </c>
      <c r="Z46" s="33">
        <v>51</v>
      </c>
    </row>
    <row r="47" x14ac:dyDescent="0.25">
      <c r="B47" t="s">
        <v>483</v>
      </c>
      <c r="C47" s="33">
        <v>3159</v>
      </c>
      <c r="D47" s="33">
        <v>436</v>
      </c>
      <c r="E47" s="33">
        <v>356</v>
      </c>
      <c r="F47" s="33">
        <v>1727</v>
      </c>
      <c r="G47" s="33">
        <v>640</v>
      </c>
      <c r="H47" s="33">
        <v>350</v>
      </c>
      <c r="I47" s="33">
        <v>77</v>
      </c>
      <c r="J47" s="33">
        <v>65</v>
      </c>
      <c r="K47" s="33">
        <v>191</v>
      </c>
      <c r="L47" s="33">
        <v>17</v>
      </c>
      <c r="M47" s="33">
        <v>252</v>
      </c>
      <c r="N47" s="33">
        <v>128</v>
      </c>
      <c r="O47" s="33">
        <v>0.50793653726577759</v>
      </c>
      <c r="P47" s="33">
        <v>2</v>
      </c>
      <c r="Q47" s="33">
        <v>3</v>
      </c>
      <c r="R47" s="33">
        <v>33</v>
      </c>
      <c r="S47" s="33">
        <v>90</v>
      </c>
      <c r="T47" s="33">
        <v>71</v>
      </c>
      <c r="U47" s="33">
        <v>52</v>
      </c>
      <c r="V47" s="33">
        <v>0.73239433765411377</v>
      </c>
      <c r="W47" s="33">
        <v>0</v>
      </c>
      <c r="X47" s="33">
        <v>0</v>
      </c>
      <c r="Y47" s="33">
        <v>2</v>
      </c>
      <c r="Z47" s="33">
        <v>50</v>
      </c>
    </row>
    <row r="48" x14ac:dyDescent="0.25">
      <c r="B48" t="s">
        <v>484</v>
      </c>
      <c r="C48" s="33">
        <v>6296</v>
      </c>
      <c r="D48" s="33">
        <v>769</v>
      </c>
      <c r="E48" s="33">
        <v>576</v>
      </c>
      <c r="F48" s="33">
        <v>3579</v>
      </c>
      <c r="G48" s="33">
        <v>1372</v>
      </c>
      <c r="H48" s="33">
        <v>540</v>
      </c>
      <c r="I48" s="33">
        <v>97</v>
      </c>
      <c r="J48" s="33">
        <v>56</v>
      </c>
      <c r="K48" s="33">
        <v>340</v>
      </c>
      <c r="L48" s="33">
        <v>47</v>
      </c>
      <c r="M48" s="33">
        <v>419</v>
      </c>
      <c r="N48" s="33">
        <v>204</v>
      </c>
      <c r="O48" s="33">
        <v>0.48687350749969482</v>
      </c>
      <c r="P48" s="33">
        <v>3</v>
      </c>
      <c r="Q48" s="33">
        <v>1</v>
      </c>
      <c r="R48" s="33">
        <v>54</v>
      </c>
      <c r="S48" s="33">
        <v>146</v>
      </c>
      <c r="T48" s="33">
        <v>108</v>
      </c>
      <c r="U48" s="33">
        <v>66</v>
      </c>
      <c r="V48" s="33">
        <v>0.6111111044883728</v>
      </c>
      <c r="W48" s="33">
        <v>0</v>
      </c>
      <c r="X48" s="33">
        <v>0</v>
      </c>
      <c r="Y48" s="33">
        <v>4</v>
      </c>
      <c r="Z48" s="33">
        <v>62</v>
      </c>
    </row>
    <row r="49" x14ac:dyDescent="0.25">
      <c r="B49" t="s">
        <v>485</v>
      </c>
      <c r="C49" s="33">
        <v>2342</v>
      </c>
      <c r="D49" s="33">
        <v>386</v>
      </c>
      <c r="E49" s="33">
        <v>253</v>
      </c>
      <c r="F49" s="33">
        <v>1386</v>
      </c>
      <c r="G49" s="33">
        <v>317</v>
      </c>
      <c r="H49" s="33">
        <v>266</v>
      </c>
      <c r="I49" s="33">
        <v>73</v>
      </c>
      <c r="J49" s="33">
        <v>34</v>
      </c>
      <c r="K49" s="33">
        <v>146</v>
      </c>
      <c r="L49" s="33">
        <v>13</v>
      </c>
      <c r="M49" s="33">
        <v>126</v>
      </c>
      <c r="N49" s="33">
        <v>72</v>
      </c>
      <c r="O49" s="33">
        <v>0.57142859697341919</v>
      </c>
      <c r="P49" s="33">
        <v>1</v>
      </c>
      <c r="Q49" s="33">
        <v>2</v>
      </c>
      <c r="R49" s="33">
        <v>32</v>
      </c>
      <c r="S49" s="33">
        <v>37</v>
      </c>
      <c r="T49" s="33">
        <v>11</v>
      </c>
      <c r="U49" s="33">
        <v>9</v>
      </c>
      <c r="V49" s="33">
        <v>0.81818181276321411</v>
      </c>
      <c r="W49" s="33">
        <v>0</v>
      </c>
      <c r="X49" s="33">
        <v>0</v>
      </c>
      <c r="Y49" s="33">
        <v>2</v>
      </c>
      <c r="Z49" s="33">
        <v>7</v>
      </c>
    </row>
  </sheetData>
  <pageMargins left="0.7" right="0.7" top="0.787401575" bottom="0.7874015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Z16"/>
  <sheetViews>
    <sheetView workbookViewId="0">
      <selection activeCell="C7" sqref="C7"/>
    </sheetView>
  </sheetViews>
  <sheetFormatPr baseColWidth="10" defaultColWidth="9.140625" defaultRowHeight="15" x14ac:dyDescent="0.25"/>
  <sheetData>
    <row r="6" x14ac:dyDescent="0.25">
      <c r="B6" t="s">
        <v>510</v>
      </c>
      <c r="C6" t="s">
        <v>511</v>
      </c>
      <c r="D6" t="s">
        <v>512</v>
      </c>
      <c r="E6" t="s">
        <v>513</v>
      </c>
      <c r="F6" t="s">
        <v>514</v>
      </c>
      <c r="G6" t="s">
        <v>515</v>
      </c>
      <c r="H6" t="s">
        <v>516</v>
      </c>
      <c r="I6" t="s">
        <v>517</v>
      </c>
      <c r="J6" t="s">
        <v>518</v>
      </c>
      <c r="K6" t="s">
        <v>519</v>
      </c>
      <c r="L6" t="s">
        <v>520</v>
      </c>
      <c r="M6" t="s">
        <v>521</v>
      </c>
      <c r="N6" t="s">
        <v>522</v>
      </c>
      <c r="O6" t="s">
        <v>523</v>
      </c>
      <c r="P6" t="s">
        <v>524</v>
      </c>
      <c r="Q6" t="s">
        <v>525</v>
      </c>
      <c r="R6" t="s">
        <v>526</v>
      </c>
      <c r="S6" t="s">
        <v>527</v>
      </c>
      <c r="T6" t="s">
        <v>528</v>
      </c>
      <c r="U6" t="s">
        <v>529</v>
      </c>
      <c r="V6" t="s">
        <v>530</v>
      </c>
      <c r="W6" t="s">
        <v>531</v>
      </c>
      <c r="X6" t="s">
        <v>532</v>
      </c>
      <c r="Y6" t="s">
        <v>533</v>
      </c>
      <c r="Z6" t="s">
        <v>534</v>
      </c>
    </row>
    <row r="7" x14ac:dyDescent="0.25">
      <c r="B7">
        <v>1</v>
      </c>
      <c r="C7">
        <v>14104</v>
      </c>
      <c r="D7">
        <v>0.00021270562137942761</v>
      </c>
      <c r="E7">
        <v>0.001559841213747859</v>
      </c>
      <c r="F7">
        <v>0.99822747707366943</v>
      </c>
      <c r="G7">
        <v>243</v>
      </c>
      <c r="H7">
        <v>0</v>
      </c>
      <c r="I7">
        <v>0.0041152262128889561</v>
      </c>
      <c r="J7">
        <v>0.99588477611541748</v>
      </c>
      <c r="K7">
        <v>106</v>
      </c>
      <c r="L7">
        <v>0</v>
      </c>
      <c r="M7">
        <v>0</v>
      </c>
      <c r="N7">
        <v>1</v>
      </c>
      <c r="O7">
        <v>2</v>
      </c>
      <c r="P7">
        <v>0</v>
      </c>
      <c r="Q7">
        <v>0</v>
      </c>
      <c r="R7">
        <v>1</v>
      </c>
      <c r="S7">
        <v>0</v>
      </c>
      <c r="T7"/>
      <c r="U7"/>
      <c r="V7"/>
      <c r="W7">
        <v>0</v>
      </c>
      <c r="X7"/>
      <c r="Y7"/>
      <c r="Z7"/>
    </row>
    <row r="8" x14ac:dyDescent="0.25">
      <c r="B8">
        <v>2</v>
      </c>
      <c r="C8">
        <v>11903</v>
      </c>
      <c r="D8">
        <v>0.012685877270996571</v>
      </c>
      <c r="E8">
        <v>0.13660421967506409</v>
      </c>
      <c r="F8">
        <v>0.85070991516113281</v>
      </c>
      <c r="G8">
        <v>164</v>
      </c>
      <c r="H8">
        <v>0</v>
      </c>
      <c r="I8">
        <v>0.14024390280246735</v>
      </c>
      <c r="J8">
        <v>0.85975611209869385</v>
      </c>
      <c r="K8">
        <v>54</v>
      </c>
      <c r="L8">
        <v>0</v>
      </c>
      <c r="M8">
        <v>0.074074074625968933</v>
      </c>
      <c r="N8">
        <v>0.92592591047286987</v>
      </c>
      <c r="O8">
        <v>1</v>
      </c>
      <c r="P8">
        <v>0</v>
      </c>
      <c r="Q8">
        <v>0</v>
      </c>
      <c r="R8">
        <v>1</v>
      </c>
      <c r="S8">
        <v>0</v>
      </c>
      <c r="T8"/>
      <c r="U8"/>
      <c r="V8"/>
      <c r="W8">
        <v>0</v>
      </c>
      <c r="X8"/>
      <c r="Y8"/>
      <c r="Z8"/>
    </row>
    <row r="9" x14ac:dyDescent="0.25">
      <c r="B9">
        <v>3</v>
      </c>
      <c r="C9">
        <v>17188</v>
      </c>
      <c r="D9">
        <v>0.044333256781101227</v>
      </c>
      <c r="E9">
        <v>0.2623341977596283</v>
      </c>
      <c r="F9">
        <v>0.69333255290985107</v>
      </c>
      <c r="G9">
        <v>403</v>
      </c>
      <c r="H9">
        <v>0.0049627791158854961</v>
      </c>
      <c r="I9">
        <v>0.11662530899047852</v>
      </c>
      <c r="J9">
        <v>0.87841188907623291</v>
      </c>
      <c r="K9">
        <v>164</v>
      </c>
      <c r="L9">
        <v>0</v>
      </c>
      <c r="M9">
        <v>0.1036585345864296</v>
      </c>
      <c r="N9">
        <v>0.89634144306182861</v>
      </c>
      <c r="O9">
        <v>20</v>
      </c>
      <c r="P9">
        <v>0</v>
      </c>
      <c r="Q9">
        <v>0.15000000596046448</v>
      </c>
      <c r="R9">
        <v>0.85000002384185791</v>
      </c>
      <c r="S9">
        <v>5</v>
      </c>
      <c r="T9">
        <v>0</v>
      </c>
      <c r="U9">
        <v>0</v>
      </c>
      <c r="V9">
        <v>1</v>
      </c>
      <c r="W9">
        <v>5</v>
      </c>
      <c r="X9">
        <v>0</v>
      </c>
      <c r="Y9">
        <v>0</v>
      </c>
      <c r="Z9">
        <v>1</v>
      </c>
    </row>
    <row r="10" x14ac:dyDescent="0.25">
      <c r="B10">
        <v>4</v>
      </c>
      <c r="C10">
        <v>18591</v>
      </c>
      <c r="D10">
        <v>0.039965573698282242</v>
      </c>
      <c r="E10">
        <v>0.28373944759368896</v>
      </c>
      <c r="F10">
        <v>0.67629498243331909</v>
      </c>
      <c r="G10">
        <v>655</v>
      </c>
      <c r="H10">
        <v>0.0045801526866853237</v>
      </c>
      <c r="I10">
        <v>0.13282442092895508</v>
      </c>
      <c r="J10">
        <v>0.86259543895721436</v>
      </c>
      <c r="K10">
        <v>353</v>
      </c>
      <c r="L10">
        <v>0</v>
      </c>
      <c r="M10">
        <v>0.096317283809185028</v>
      </c>
      <c r="N10">
        <v>0.90368270874023438</v>
      </c>
      <c r="O10">
        <v>42</v>
      </c>
      <c r="P10">
        <v>0</v>
      </c>
      <c r="Q10">
        <v>0.0476190485060215</v>
      </c>
      <c r="R10">
        <v>0.9523809552192688</v>
      </c>
      <c r="S10">
        <v>10</v>
      </c>
      <c r="T10">
        <v>0</v>
      </c>
      <c r="U10">
        <v>0.10000000149011612</v>
      </c>
      <c r="V10">
        <v>0.89999997615814209</v>
      </c>
      <c r="W10">
        <v>10</v>
      </c>
      <c r="X10">
        <v>0</v>
      </c>
      <c r="Y10">
        <v>0.10000000149011612</v>
      </c>
      <c r="Z10">
        <v>0.89999997615814209</v>
      </c>
    </row>
    <row r="11" x14ac:dyDescent="0.25">
      <c r="B11">
        <v>5</v>
      </c>
      <c r="C11">
        <v>15974</v>
      </c>
      <c r="D11">
        <v>0.047013897448778152</v>
      </c>
      <c r="E11">
        <v>0.30674847960472107</v>
      </c>
      <c r="F11">
        <v>0.64623761177062988</v>
      </c>
      <c r="G11">
        <v>692</v>
      </c>
      <c r="H11">
        <v>0.0072254333645105362</v>
      </c>
      <c r="I11">
        <v>0.11416184902191162</v>
      </c>
      <c r="J11">
        <v>0.8786126971244812</v>
      </c>
      <c r="K11">
        <v>417</v>
      </c>
      <c r="L11">
        <v>0.0047961631789803505</v>
      </c>
      <c r="M11">
        <v>0.076738610863685608</v>
      </c>
      <c r="N11">
        <v>0.918465256690979</v>
      </c>
      <c r="O11">
        <v>73</v>
      </c>
      <c r="P11">
        <v>0</v>
      </c>
      <c r="Q11">
        <v>0.068493150174617767</v>
      </c>
      <c r="R11">
        <v>0.93150687217712402</v>
      </c>
      <c r="S11">
        <v>31</v>
      </c>
      <c r="T11">
        <v>0</v>
      </c>
      <c r="U11">
        <v>0.064516127109527588</v>
      </c>
      <c r="V11">
        <v>0.93548387289047241</v>
      </c>
      <c r="W11">
        <v>28</v>
      </c>
      <c r="X11">
        <v>0</v>
      </c>
      <c r="Y11">
        <v>0.035714287310838699</v>
      </c>
      <c r="Z11">
        <v>0.96428573131561279</v>
      </c>
    </row>
    <row r="12" x14ac:dyDescent="0.25">
      <c r="B12">
        <v>6</v>
      </c>
      <c r="C12">
        <v>15129</v>
      </c>
      <c r="D12">
        <v>0.052481986582279205</v>
      </c>
      <c r="E12">
        <v>0.3139665424823761</v>
      </c>
      <c r="F12">
        <v>0.63355147838592529</v>
      </c>
      <c r="G12">
        <v>1057</v>
      </c>
      <c r="H12">
        <v>0.013245033100247383</v>
      </c>
      <c r="I12">
        <v>0.13812677562236786</v>
      </c>
      <c r="J12">
        <v>0.84862816333770752</v>
      </c>
      <c r="K12">
        <v>623</v>
      </c>
      <c r="L12">
        <v>0.01123595517128706</v>
      </c>
      <c r="M12">
        <v>0.10433387011289597</v>
      </c>
      <c r="N12">
        <v>0.8844301700592041</v>
      </c>
      <c r="O12">
        <v>146</v>
      </c>
      <c r="P12">
        <v>0.02054794505238533</v>
      </c>
      <c r="Q12">
        <v>0.068493150174617767</v>
      </c>
      <c r="R12">
        <v>0.91095888614654541</v>
      </c>
      <c r="S12">
        <v>76</v>
      </c>
      <c r="T12">
        <v>0.026315789669752121</v>
      </c>
      <c r="U12">
        <v>0.092105261981487274</v>
      </c>
      <c r="V12">
        <v>0.88157892227172852</v>
      </c>
      <c r="W12">
        <v>68</v>
      </c>
      <c r="X12">
        <v>0.029411764815449715</v>
      </c>
      <c r="Y12">
        <v>0.10294117778539658</v>
      </c>
      <c r="Z12">
        <v>0.86764705181121826</v>
      </c>
    </row>
    <row r="13" x14ac:dyDescent="0.25">
      <c r="B13">
        <v>7</v>
      </c>
      <c r="C13">
        <v>8354</v>
      </c>
      <c r="D13">
        <v>0.053148191422224045</v>
      </c>
      <c r="E13">
        <v>0.34019631147384644</v>
      </c>
      <c r="F13">
        <v>0.60665547847747803</v>
      </c>
      <c r="G13">
        <v>1094</v>
      </c>
      <c r="H13">
        <v>0.018281536176800728</v>
      </c>
      <c r="I13">
        <v>0.15082266926765442</v>
      </c>
      <c r="J13">
        <v>0.83089578151702881</v>
      </c>
      <c r="K13">
        <v>632</v>
      </c>
      <c r="L13">
        <v>0.011075949296355247</v>
      </c>
      <c r="M13">
        <v>0.14240506291389465</v>
      </c>
      <c r="N13">
        <v>0.84651899337768555</v>
      </c>
      <c r="O13">
        <v>181</v>
      </c>
      <c r="P13">
        <v>0.01104972418397665</v>
      </c>
      <c r="Q13">
        <v>0.093922652304172516</v>
      </c>
      <c r="R13">
        <v>0.89502763748168945</v>
      </c>
      <c r="S13">
        <v>160</v>
      </c>
      <c r="T13">
        <v>0.012500000186264515</v>
      </c>
      <c r="U13">
        <v>0.11249999701976776</v>
      </c>
      <c r="V13">
        <v>0.875</v>
      </c>
      <c r="W13">
        <v>128</v>
      </c>
      <c r="X13">
        <v>0.0078125</v>
      </c>
      <c r="Y13">
        <v>0.109375</v>
      </c>
      <c r="Z13">
        <v>0.8828125</v>
      </c>
    </row>
    <row r="14" x14ac:dyDescent="0.25">
      <c r="B14">
        <v>8</v>
      </c>
      <c r="C14">
        <v>6360</v>
      </c>
      <c r="D14">
        <v>0.072955973446369171</v>
      </c>
      <c r="E14">
        <v>0.36902517080307007</v>
      </c>
      <c r="F14">
        <v>0.55801886320114136</v>
      </c>
      <c r="G14">
        <v>2805</v>
      </c>
      <c r="H14">
        <v>0.042424242943525314</v>
      </c>
      <c r="I14">
        <v>0.20962566137313843</v>
      </c>
      <c r="J14">
        <v>0.74795007705688477</v>
      </c>
      <c r="K14">
        <v>1373</v>
      </c>
      <c r="L14">
        <v>0.034959942102432251</v>
      </c>
      <c r="M14">
        <v>0.20757465064525604</v>
      </c>
      <c r="N14">
        <v>0.7574654221534729</v>
      </c>
      <c r="O14">
        <v>239</v>
      </c>
      <c r="P14">
        <v>0.02092050202190876</v>
      </c>
      <c r="Q14">
        <v>0.15899582207202911</v>
      </c>
      <c r="R14">
        <v>0.82008367776870728</v>
      </c>
      <c r="S14">
        <v>1107</v>
      </c>
      <c r="T14">
        <v>0.027100270614027977</v>
      </c>
      <c r="U14">
        <v>0.14634145796298981</v>
      </c>
      <c r="V14">
        <v>0.82655829191207886</v>
      </c>
      <c r="W14">
        <v>824</v>
      </c>
      <c r="X14">
        <v>0.031553398817777634</v>
      </c>
      <c r="Y14">
        <v>0.14927184581756592</v>
      </c>
      <c r="Z14">
        <v>0.81917476654052734</v>
      </c>
    </row>
    <row r="15" x14ac:dyDescent="0.25">
      <c r="B15">
        <v>99</v>
      </c>
      <c r="C15">
        <v>51</v>
      </c>
      <c r="D15">
        <v>0.019607843831181526</v>
      </c>
      <c r="E15">
        <v>0.21568627655506134</v>
      </c>
      <c r="F15">
        <v>0.76470589637756348</v>
      </c>
      <c r="G15">
        <v>1</v>
      </c>
      <c r="H15">
        <v>0</v>
      </c>
      <c r="I15">
        <v>0</v>
      </c>
      <c r="J15">
        <v>1</v>
      </c>
      <c r="K15">
        <v>0</v>
      </c>
      <c r="L15"/>
      <c r="M15"/>
      <c r="N15"/>
      <c r="O15">
        <v>0</v>
      </c>
      <c r="P15"/>
      <c r="Q15"/>
      <c r="R15"/>
      <c r="S15">
        <v>1</v>
      </c>
      <c r="T15">
        <v>0</v>
      </c>
      <c r="U15">
        <v>0</v>
      </c>
      <c r="V15">
        <v>1</v>
      </c>
      <c r="W15">
        <v>0</v>
      </c>
      <c r="X15"/>
      <c r="Y15"/>
      <c r="Z15"/>
    </row>
    <row r="16" x14ac:dyDescent="0.25">
      <c r="B16">
        <v>42</v>
      </c>
      <c r="C16">
        <v>107654</v>
      </c>
      <c r="D16">
        <v>0.03820573166012764</v>
      </c>
      <c r="E16">
        <v>0.24413397908210754</v>
      </c>
      <c r="F16">
        <v>0.71766030788421631</v>
      </c>
      <c r="G16">
        <v>7114</v>
      </c>
      <c r="H16">
        <v>0.022912567481398582</v>
      </c>
      <c r="I16">
        <v>0.15968513488769531</v>
      </c>
      <c r="J16">
        <v>0.81740230321884155</v>
      </c>
      <c r="K16">
        <v>3722</v>
      </c>
      <c r="L16">
        <v>0.01719505712389946</v>
      </c>
      <c r="M16">
        <v>0.14159053564071655</v>
      </c>
      <c r="N16">
        <v>0.84121441841125488</v>
      </c>
      <c r="O16">
        <v>704</v>
      </c>
      <c r="P16">
        <v>0.014204545877873898</v>
      </c>
      <c r="Q16">
        <v>0.10653409361839294</v>
      </c>
      <c r="R16">
        <v>0.87926137447357178</v>
      </c>
      <c r="S16">
        <v>1390</v>
      </c>
      <c r="T16">
        <v>0.024460431188344955</v>
      </c>
      <c r="U16">
        <v>0.1366906464099884</v>
      </c>
      <c r="V16">
        <v>0.83884894847869873</v>
      </c>
      <c r="W16">
        <v>1063</v>
      </c>
      <c r="X16">
        <v>0.027281278744339943</v>
      </c>
      <c r="Y16">
        <v>0.13734713196754456</v>
      </c>
      <c r="Z16">
        <v>0.83537161350250244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Täglich 7-Tages-Bericht (ext)</vt:lpstr>
      <vt:lpstr>Wöchentliche Bericht (ext)</vt:lpstr>
      <vt:lpstr>Impfdurchbrüche 2021 (int.)</vt:lpstr>
      <vt:lpstr>Impfdurchbrüche 8 KW (int.)</vt:lpstr>
      <vt:lpstr>Impfdurchbrüche 2 KW (int.)</vt:lpstr>
      <vt:lpstr>Impfeffektivität 8 KW</vt:lpstr>
      <vt:lpstr>statadata1</vt:lpstr>
      <vt:lpstr>statadata2</vt:lpstr>
      <vt:lpstr>statadata3</vt:lpstr>
      <vt:lpstr>statadata4</vt:lpstr>
      <vt:lpstr>statadata5</vt:lpstr>
      <vt:lpstr>statadata6</vt:lpstr>
    </vt:vector>
  </TitlesOfParts>
  <Company>Landesuntersuchungsamt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Zanger, Philipp Dr. (IHISLD, LUA)</dc:creator>
  <cp:lastModifiedBy>Feige, Lena Franziska (LUA, IHISLD)</cp:lastModifiedBy>
  <dcterms:created xsi:type="dcterms:W3CDTF">2021-09-06T07:19:18Z</dcterms:created>
  <dcterms:modified xsi:type="dcterms:W3CDTF">2022-01-19T14:11:37Z</dcterms:modified>
</cp:coreProperties>
</file>